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鹿児島県市町村総合事務組合\k-soukumi.net\news\excel\"/>
    </mc:Choice>
  </mc:AlternateContent>
  <xr:revisionPtr revIDLastSave="0" documentId="13_ncr:1_{B2316CF5-576E-47AA-9D5B-54EEEBDEB7C4}" xr6:coauthVersionLast="47" xr6:coauthVersionMax="47" xr10:uidLastSave="{00000000-0000-0000-0000-000000000000}"/>
  <bookViews>
    <workbookView xWindow="1875" yWindow="735" windowWidth="16545" windowHeight="1401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22" l="1"/>
  <c r="L23" i="22" s="1"/>
  <c r="L10" i="22"/>
  <c r="L9" i="22" s="1"/>
  <c r="L28" i="22"/>
  <c r="L21" i="25" l="1"/>
  <c r="L11" i="25"/>
  <c r="AA22" i="21"/>
  <c r="AA25" i="21" s="1"/>
  <c r="AE14" i="21"/>
  <c r="N49" i="21"/>
  <c r="N57" i="21"/>
  <c r="AA12" i="21"/>
  <c r="AA19" i="21"/>
  <c r="O13" i="21"/>
  <c r="N13" i="21"/>
  <c r="N12" i="21"/>
  <c r="N9" i="21" s="1"/>
  <c r="AA13" i="21" l="1"/>
  <c r="AA7" i="21"/>
  <c r="L15" i="25" l="1"/>
  <c r="M10" i="23"/>
  <c r="N56" i="21"/>
  <c r="N52" i="21" s="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47" i="21"/>
  <c r="N39" i="21" s="1"/>
  <c r="N8" i="21"/>
  <c r="N7" i="21" l="1"/>
  <c r="L52" i="25"/>
  <c r="L54" i="25" s="1"/>
  <c r="AA24" i="21" l="1"/>
  <c r="AA61" i="21" s="1"/>
  <c r="AA62" i="21" s="1"/>
  <c r="N62" i="21"/>
  <c r="J12" i="23"/>
  <c r="J11" i="23"/>
  <c r="L19" i="22"/>
  <c r="L14" i="22"/>
  <c r="L8" i="22" s="1"/>
  <c r="L7" i="22" s="1"/>
  <c r="L31" i="22" s="1"/>
  <c r="L41" i="22" l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<sst xmlns="http://schemas.openxmlformats.org/spreadsheetml/2006/main" count="217" uniqueCount="180">
  <si>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</si>
  <si>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</si>
  <si>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</si>
  <si>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</si>
  <si>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</si>
  <si>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</si>
  <si>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</si>
  <si>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</si>
  <si>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</si>
  <si>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</si>
  <si>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</si>
  <si>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</si>
  <si>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</si>
  <si>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</si>
  <si>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</si>
  <si>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</si>
  <si>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</si>
  <si>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</si>
  <si>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</si>
  <si>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</si>
  <si>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</si>
  <si>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</si>
  <si>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</si>
  <si>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</si>
  <si>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</si>
  <si>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</si>
  <si>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</si>
  <si>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</si>
  <si>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</si>
  <si>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</si>
  <si>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</si>
  <si>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</si>
  <si>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</si>
  <si>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</si>
  <si>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</si>
  <si>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</si>
  <si>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</si>
  <si>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</si>
  <si>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</si>
  <si>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</si>
  <si>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</si>
  <si>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</si>
  <si>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</si>
  <si>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</si>
  <si>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</si>
  <si>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</si>
  <si>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</si>
  <si>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</si>
  <si>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</si>
  <si>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</si>
  <si>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</si>
  <si>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</si>
  <si>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</si>
  <si>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</si>
  <si>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</si>
  <si>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</si>
  <si>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</si>
  <si>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</si>
  <si>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</si>
  <si>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</si>
  <si>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</si>
  <si>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</si>
  <si>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</si>
  <si>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</si>
  <si>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</si>
  <si>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</si>
  <si>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</si>
  <si>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</si>
  <si>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</si>
  <si>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</si>
  <si>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</si>
  <si>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</si>
  <si>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</si>
  <si>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</si>
  <si>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</si>
  <si>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</si>
  <si>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</si>
  <si>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</si>
  <si>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</si>
  <si>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</si>
  <si>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</si>
  <si>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</si>
  <si>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</si>
  <si>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</si>
  <si>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</si>
  <si>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</si>
  <si>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</si>
  <si>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</si>
  <si>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</si>
  <si>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</si>
  <si>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</si>
  <si>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</si>
  <si>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</si>
  <si>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</si>
  <si>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</si>
  <si>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</si>
  <si>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</si>
  <si>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</si>
  <si>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</si>
  <si>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</si>
  <si>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</si>
  <si>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</si>
  <si>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</si>
  <si>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</si>
  <si>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</si>
  <si>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</si>
  <si>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</si>
  <si>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</si>
  <si>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</si>
  <si>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</si>
  <si>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</si>
  <si>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</si>
  <si>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</si>
  <si>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</si>
  <si>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</si>
  <si>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</si>
  <si>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</si>
  <si>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</si>
  <si>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</si>
  <si>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</si>
  <si>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</si>
  <si>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</si>
  <si>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</si>
  <si>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</si>
  <si>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</si>
  <si>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</si>
  <si>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</si>
  <si>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</si>
  <si>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</si>
  <si>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</si>
  <si>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</si>
  <si>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</si>
  <si>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</si>
  <si>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</si>
  <si>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</si>
  <si>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</si>
  <si>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</si>
  <si>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</si>
  <si>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</si>
  <si>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</si>
  <si>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</si>
  <si>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</si>
  <si>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</si>
  <si>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</si>
  <si>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</si>
  <si>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</si>
  <si>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</si>
  <si>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</si>
  <si>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</si>
  <si>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</si>
  <si>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</si>
  <si>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</si>
  <si>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</si>
  <si>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</si>
  <si>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</si>
  <si>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</si>
  <si>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</si>
  <si>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</si>
  <si>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</si>
  <si>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</si>
  <si>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</si>
  <si>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</si>
  <si>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</si>
  <si>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</si>
  <si>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</si>
  <si>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</si>
  <si>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</si>
  <si>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鹿児島市町村総合事務組合</t>
  </si>
  <si>
    <t>鹿児島市町村総合事務組合</t>
    <rPh sb="0" eb="3">
      <t>カゴシマ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3"/>
  </si>
  <si>
    <t>（単位：円）</t>
    <rPh sb="1" eb="3">
      <t>タンイ</t>
    </rPh>
    <rPh sb="4" eb="5">
      <t>エン</t>
    </rPh>
    <phoneticPr fontId="3"/>
  </si>
  <si>
    <t>鹿児島市町村総合事務組合</t>
    <rPh sb="0" eb="4">
      <t>カゴシマシ</t>
    </rPh>
    <rPh sb="4" eb="6">
      <t>チョウソン</t>
    </rPh>
    <rPh sb="6" eb="8">
      <t>ソウゴウ</t>
    </rPh>
    <rPh sb="8" eb="10">
      <t>ジム</t>
    </rPh>
    <rPh sb="10" eb="12">
      <t>クミアイ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</si>
  <si>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</si>
  <si>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</si>
  <si>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</si>
  <si>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　 3年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</si>
  <si>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至　　令和　 3年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</si>
  <si>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　令和　 2年 　4月　　1日</t>
    <rPh sb="0" eb="1">
      <t>ジ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</si>
  <si>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至　　令和　 3年　 3月　31日</t>
    <rPh sb="0" eb="1">
      <t>イタル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</si>
  <si>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至　  令和  3年  3月 31日</t>
    <phoneticPr fontId="3"/>
  </si>
  <si>
    <t>自　　令和  2年  4月   1日</t>
    <rPh sb="0" eb="1">
      <t>ジ</t>
    </rPh>
    <rPh sb="3" eb="5">
      <t>レイワ</t>
    </rPh>
    <rPh sb="8" eb="9">
      <t>ネン</t>
    </rPh>
    <rPh sb="12" eb="13">
      <t>ツキ</t>
    </rPh>
    <rPh sb="17" eb="1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</si>
</sst>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49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3" borderId="3" xfId="1" applyFont="1" applyFill="1" applyBorder="1" applyAlignment="1">
      <alignment vertical="center"/>
    </xf>
    <xf numFmtId="38" fontId="2" fillId="3" borderId="4" xfId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38" fontId="2" fillId="4" borderId="6" xfId="1" applyFont="1" applyFill="1" applyBorder="1" applyAlignment="1">
      <alignment vertical="center"/>
    </xf>
    <xf numFmtId="38" fontId="2" fillId="4" borderId="7" xfId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31" width="13.625" style="1" bestFit="1" customWidth="1"/>
    <col min="32" max="16384" width="9" style="1"/>
  </cols>
  <sheetData>
    <row r="1" spans="1:32" ht="18" customHeight="1" x14ac:dyDescent="0.15">
      <c r="B1" t="s">
        <v>168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32" ht="23.25" customHeight="1" x14ac:dyDescent="0.25">
      <c r="A2" s="2"/>
      <c r="B2" s="206" t="s">
        <v>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32" ht="21" customHeight="1" x14ac:dyDescent="0.15">
      <c r="B3" s="207" t="s">
        <v>174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32" s="3" customFormat="1" ht="16.5" customHeight="1" thickBot="1" x14ac:dyDescent="0.2">
      <c r="B4" s="4"/>
      <c r="AB4" s="118" t="s">
        <v>169</v>
      </c>
    </row>
    <row r="5" spans="1:32" s="5" customFormat="1" ht="14.25" customHeight="1" thickBot="1" x14ac:dyDescent="0.2">
      <c r="B5" s="192" t="s">
        <v>1</v>
      </c>
      <c r="C5" s="193"/>
      <c r="D5" s="193"/>
      <c r="E5" s="193"/>
      <c r="F5" s="193"/>
      <c r="G5" s="193"/>
      <c r="H5" s="193"/>
      <c r="I5" s="208"/>
      <c r="J5" s="208"/>
      <c r="K5" s="208"/>
      <c r="L5" s="208"/>
      <c r="M5" s="208"/>
      <c r="N5" s="209" t="s">
        <v>2</v>
      </c>
      <c r="O5" s="210"/>
      <c r="P5" s="193" t="s">
        <v>1</v>
      </c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09" t="s">
        <v>2</v>
      </c>
      <c r="AB5" s="210"/>
    </row>
    <row r="6" spans="1:32" s="6" customFormat="1" ht="14.65" customHeight="1" x14ac:dyDescent="0.15">
      <c r="B6" s="148" t="s">
        <v>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80"/>
      <c r="O6" s="181"/>
      <c r="P6" s="7" t="s">
        <v>4</v>
      </c>
      <c r="Q6" s="7"/>
      <c r="R6" s="7"/>
      <c r="S6" s="7"/>
      <c r="T6" s="7"/>
      <c r="U6" s="7"/>
      <c r="V6" s="150"/>
      <c r="W6" s="149"/>
      <c r="X6" s="149"/>
      <c r="Y6" s="149"/>
      <c r="Z6" s="149"/>
      <c r="AA6" s="180"/>
      <c r="AB6" s="181"/>
    </row>
    <row r="7" spans="1:32" s="6" customFormat="1" ht="14.65" customHeight="1" x14ac:dyDescent="0.15">
      <c r="B7" s="148"/>
      <c r="C7" s="149" t="s">
        <v>5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80">
        <f>N8+N36+N39</f>
        <v>21724403254</v>
      </c>
      <c r="O7" s="181"/>
      <c r="P7" s="7"/>
      <c r="Q7" s="149" t="s">
        <v>6</v>
      </c>
      <c r="R7" s="149"/>
      <c r="S7" s="149"/>
      <c r="T7" s="149"/>
      <c r="U7" s="149"/>
      <c r="V7" s="149"/>
      <c r="W7" s="149"/>
      <c r="X7" s="149"/>
      <c r="Y7" s="149"/>
      <c r="Z7" s="149"/>
      <c r="AA7" s="180">
        <f>SUM(AA8:AB12)</f>
        <v>16659154875</v>
      </c>
      <c r="AB7" s="181"/>
    </row>
    <row r="8" spans="1:32" s="6" customFormat="1" ht="14.65" customHeight="1" x14ac:dyDescent="0.15">
      <c r="B8" s="148"/>
      <c r="C8" s="149"/>
      <c r="D8" s="149" t="s">
        <v>7</v>
      </c>
      <c r="E8" s="149"/>
      <c r="F8" s="149"/>
      <c r="G8" s="149"/>
      <c r="H8" s="149"/>
      <c r="I8" s="149"/>
      <c r="J8" s="149"/>
      <c r="K8" s="149"/>
      <c r="L8" s="149"/>
      <c r="M8" s="149"/>
      <c r="N8" s="180">
        <f>N9</f>
        <v>3611544568</v>
      </c>
      <c r="O8" s="181"/>
      <c r="P8" s="7"/>
      <c r="Q8" s="149"/>
      <c r="R8" s="149" t="s">
        <v>8</v>
      </c>
      <c r="S8" s="149"/>
      <c r="T8" s="149"/>
      <c r="U8" s="149"/>
      <c r="V8" s="149"/>
      <c r="W8" s="149"/>
      <c r="X8" s="149"/>
      <c r="Y8" s="149"/>
      <c r="Z8" s="149"/>
      <c r="AA8" s="180"/>
      <c r="AB8" s="181"/>
    </row>
    <row r="9" spans="1:32" s="6" customFormat="1" ht="14.65" customHeight="1" x14ac:dyDescent="0.15">
      <c r="B9" s="148"/>
      <c r="C9" s="149"/>
      <c r="D9" s="149"/>
      <c r="E9" s="149" t="s">
        <v>9</v>
      </c>
      <c r="F9" s="149"/>
      <c r="G9" s="149"/>
      <c r="H9" s="149"/>
      <c r="I9" s="149"/>
      <c r="J9" s="149"/>
      <c r="K9" s="149"/>
      <c r="L9" s="149"/>
      <c r="M9" s="149"/>
      <c r="N9" s="180">
        <f>N10+N12+N13</f>
        <v>3611544568</v>
      </c>
      <c r="O9" s="181"/>
      <c r="P9" s="7"/>
      <c r="Q9" s="149"/>
      <c r="R9" s="8" t="s">
        <v>10</v>
      </c>
      <c r="S9" s="149"/>
      <c r="T9" s="149"/>
      <c r="U9" s="149"/>
      <c r="V9" s="149"/>
      <c r="W9" s="149"/>
      <c r="X9" s="149"/>
      <c r="Y9" s="149"/>
      <c r="Z9" s="149"/>
      <c r="AA9" s="180"/>
      <c r="AB9" s="181"/>
    </row>
    <row r="10" spans="1:32" s="6" customFormat="1" ht="14.65" customHeight="1" x14ac:dyDescent="0.15">
      <c r="B10" s="148"/>
      <c r="C10" s="149"/>
      <c r="D10" s="149"/>
      <c r="E10" s="149"/>
      <c r="F10" s="149" t="s">
        <v>11</v>
      </c>
      <c r="G10" s="149"/>
      <c r="H10" s="149"/>
      <c r="I10" s="149"/>
      <c r="J10" s="149"/>
      <c r="K10" s="149"/>
      <c r="L10" s="149"/>
      <c r="M10" s="149"/>
      <c r="N10" s="180">
        <v>263577000</v>
      </c>
      <c r="O10" s="181"/>
      <c r="P10" s="7"/>
      <c r="Q10" s="149"/>
      <c r="R10" s="149" t="s">
        <v>12</v>
      </c>
      <c r="S10" s="149"/>
      <c r="T10" s="149"/>
      <c r="U10" s="149"/>
      <c r="V10" s="149"/>
      <c r="W10" s="149"/>
      <c r="X10" s="149"/>
      <c r="Y10" s="149"/>
      <c r="Z10" s="149"/>
      <c r="AA10" s="180">
        <v>122309962</v>
      </c>
      <c r="AB10" s="181"/>
    </row>
    <row r="11" spans="1:32" s="6" customFormat="1" ht="14.65" customHeight="1" x14ac:dyDescent="0.15">
      <c r="B11" s="148"/>
      <c r="C11" s="149"/>
      <c r="D11" s="149"/>
      <c r="E11" s="149"/>
      <c r="F11" s="149" t="s">
        <v>13</v>
      </c>
      <c r="G11" s="149"/>
      <c r="H11" s="149"/>
      <c r="I11" s="149"/>
      <c r="J11" s="149"/>
      <c r="K11" s="149"/>
      <c r="L11" s="149"/>
      <c r="M11" s="149"/>
      <c r="N11" s="180"/>
      <c r="O11" s="181"/>
      <c r="P11" s="7"/>
      <c r="Q11" s="149"/>
      <c r="R11" s="149" t="s">
        <v>14</v>
      </c>
      <c r="S11" s="149"/>
      <c r="T11" s="149"/>
      <c r="U11" s="149"/>
      <c r="V11" s="149"/>
      <c r="W11" s="149"/>
      <c r="X11" s="149"/>
      <c r="Y11" s="149"/>
      <c r="Z11" s="149"/>
      <c r="AA11" s="180"/>
      <c r="AB11" s="181"/>
    </row>
    <row r="12" spans="1:32" s="6" customFormat="1" ht="14.65" customHeight="1" x14ac:dyDescent="0.15">
      <c r="B12" s="148"/>
      <c r="C12" s="149"/>
      <c r="D12" s="149"/>
      <c r="E12" s="149"/>
      <c r="F12" s="149" t="s">
        <v>15</v>
      </c>
      <c r="G12" s="149"/>
      <c r="H12" s="149"/>
      <c r="I12" s="149"/>
      <c r="J12" s="149"/>
      <c r="K12" s="149"/>
      <c r="L12" s="149"/>
      <c r="M12" s="149"/>
      <c r="N12" s="180">
        <f>5633787515+215451687</f>
        <v>5849239202</v>
      </c>
      <c r="O12" s="181"/>
      <c r="P12" s="7"/>
      <c r="Q12" s="7"/>
      <c r="R12" s="149" t="s">
        <v>172</v>
      </c>
      <c r="S12" s="149"/>
      <c r="T12" s="149"/>
      <c r="U12" s="149"/>
      <c r="V12" s="149"/>
      <c r="W12" s="149"/>
      <c r="X12" s="149"/>
      <c r="Y12" s="149"/>
      <c r="Z12" s="149"/>
      <c r="AA12" s="180">
        <f>15362012913-10043973390+11218805390</f>
        <v>16536844913</v>
      </c>
      <c r="AB12" s="181"/>
      <c r="AD12" s="168"/>
    </row>
    <row r="13" spans="1:32" s="6" customFormat="1" ht="14.65" customHeight="1" x14ac:dyDescent="0.15">
      <c r="B13" s="148"/>
      <c r="C13" s="149"/>
      <c r="D13" s="149"/>
      <c r="E13" s="149"/>
      <c r="F13" s="149" t="s">
        <v>17</v>
      </c>
      <c r="G13" s="149"/>
      <c r="H13" s="149"/>
      <c r="I13" s="149"/>
      <c r="J13" s="149"/>
      <c r="K13" s="149"/>
      <c r="L13" s="149"/>
      <c r="M13" s="149"/>
      <c r="N13" s="200">
        <f t="shared" ref="N13:O13" si="0">-2388300073-112971561</f>
        <v>-2501271634</v>
      </c>
      <c r="O13" s="201">
        <f t="shared" si="0"/>
        <v>-2501271634</v>
      </c>
      <c r="P13" s="7"/>
      <c r="Q13" s="149" t="s">
        <v>157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80">
        <f>SUM(AA14:AB21)</f>
        <v>6996018</v>
      </c>
      <c r="AB13" s="181"/>
    </row>
    <row r="14" spans="1:32" s="6" customFormat="1" ht="14.65" customHeight="1" x14ac:dyDescent="0.15">
      <c r="B14" s="148"/>
      <c r="C14" s="149"/>
      <c r="D14" s="149"/>
      <c r="E14" s="149"/>
      <c r="F14" s="149" t="s">
        <v>18</v>
      </c>
      <c r="G14" s="149"/>
      <c r="H14" s="149"/>
      <c r="I14" s="149"/>
      <c r="J14" s="149"/>
      <c r="K14" s="149"/>
      <c r="L14" s="149"/>
      <c r="M14" s="149"/>
      <c r="N14" s="180"/>
      <c r="O14" s="181"/>
      <c r="P14" s="7"/>
      <c r="Q14" s="7"/>
      <c r="R14" s="8" t="s">
        <v>19</v>
      </c>
      <c r="S14" s="149"/>
      <c r="T14" s="149"/>
      <c r="U14" s="149"/>
      <c r="V14" s="149"/>
      <c r="W14" s="149"/>
      <c r="X14" s="149"/>
      <c r="Y14" s="149"/>
      <c r="Z14" s="149"/>
      <c r="AA14" s="180"/>
      <c r="AB14" s="181"/>
      <c r="AE14" s="167">
        <f>-2388300073-112971561</f>
        <v>-2501271634</v>
      </c>
      <c r="AF14" s="167"/>
    </row>
    <row r="15" spans="1:32" s="6" customFormat="1" ht="14.65" customHeight="1" x14ac:dyDescent="0.15">
      <c r="B15" s="148"/>
      <c r="C15" s="149"/>
      <c r="D15" s="149"/>
      <c r="E15" s="149"/>
      <c r="F15" s="149" t="s">
        <v>20</v>
      </c>
      <c r="G15" s="149"/>
      <c r="H15" s="149"/>
      <c r="I15" s="149"/>
      <c r="J15" s="149"/>
      <c r="K15" s="149"/>
      <c r="L15" s="149"/>
      <c r="M15" s="149"/>
      <c r="N15" s="180"/>
      <c r="O15" s="181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80"/>
      <c r="AB15" s="181"/>
    </row>
    <row r="16" spans="1:32" s="6" customFormat="1" ht="14.65" customHeight="1" x14ac:dyDescent="0.15">
      <c r="B16" s="148"/>
      <c r="C16" s="149"/>
      <c r="D16" s="149"/>
      <c r="E16" s="149"/>
      <c r="F16" s="149" t="s">
        <v>158</v>
      </c>
      <c r="G16" s="151"/>
      <c r="H16" s="151"/>
      <c r="I16" s="151"/>
      <c r="J16" s="151"/>
      <c r="K16" s="151"/>
      <c r="L16" s="151"/>
      <c r="M16" s="151"/>
      <c r="N16" s="180"/>
      <c r="O16" s="181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80"/>
      <c r="AB16" s="181"/>
    </row>
    <row r="17" spans="2:31" s="6" customFormat="1" ht="14.65" customHeight="1" x14ac:dyDescent="0.15">
      <c r="B17" s="148"/>
      <c r="C17" s="149"/>
      <c r="D17" s="149"/>
      <c r="E17" s="149"/>
      <c r="F17" s="149" t="s">
        <v>159</v>
      </c>
      <c r="G17" s="151"/>
      <c r="H17" s="151"/>
      <c r="I17" s="151"/>
      <c r="J17" s="151"/>
      <c r="K17" s="151"/>
      <c r="L17" s="151"/>
      <c r="M17" s="151"/>
      <c r="N17" s="180"/>
      <c r="O17" s="181"/>
      <c r="P17" s="149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80"/>
      <c r="AB17" s="181"/>
    </row>
    <row r="18" spans="2:31" s="6" customFormat="1" ht="14.65" customHeight="1" x14ac:dyDescent="0.15">
      <c r="B18" s="148"/>
      <c r="C18" s="149"/>
      <c r="D18" s="149"/>
      <c r="E18" s="149"/>
      <c r="F18" s="149" t="s">
        <v>24</v>
      </c>
      <c r="G18" s="151"/>
      <c r="H18" s="151"/>
      <c r="I18" s="151"/>
      <c r="J18" s="151"/>
      <c r="K18" s="151"/>
      <c r="L18" s="151"/>
      <c r="M18" s="151"/>
      <c r="N18" s="180"/>
      <c r="O18" s="181"/>
      <c r="P18" s="149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80"/>
      <c r="AB18" s="181"/>
    </row>
    <row r="19" spans="2:31" s="6" customFormat="1" ht="14.65" customHeight="1" x14ac:dyDescent="0.15">
      <c r="B19" s="148"/>
      <c r="C19" s="149"/>
      <c r="D19" s="149"/>
      <c r="E19" s="149"/>
      <c r="F19" s="149" t="s">
        <v>160</v>
      </c>
      <c r="G19" s="151"/>
      <c r="H19" s="151"/>
      <c r="I19" s="151"/>
      <c r="J19" s="151"/>
      <c r="K19" s="151"/>
      <c r="L19" s="151"/>
      <c r="M19" s="151"/>
      <c r="N19" s="180"/>
      <c r="O19" s="181"/>
      <c r="P19" s="7"/>
      <c r="Q19" s="7"/>
      <c r="R19" s="149" t="s">
        <v>26</v>
      </c>
      <c r="S19" s="149"/>
      <c r="T19" s="149"/>
      <c r="U19" s="149"/>
      <c r="V19" s="149"/>
      <c r="W19" s="149"/>
      <c r="X19" s="149"/>
      <c r="Y19" s="149"/>
      <c r="Z19" s="149"/>
      <c r="AA19" s="199">
        <f>7856057-7856057+6996018</f>
        <v>6996018</v>
      </c>
      <c r="AB19" s="181"/>
    </row>
    <row r="20" spans="2:31" s="6" customFormat="1" ht="14.65" customHeight="1" x14ac:dyDescent="0.15">
      <c r="B20" s="148"/>
      <c r="C20" s="149"/>
      <c r="D20" s="149"/>
      <c r="E20" s="149"/>
      <c r="F20" s="149" t="s">
        <v>27</v>
      </c>
      <c r="G20" s="151"/>
      <c r="H20" s="151"/>
      <c r="I20" s="151"/>
      <c r="J20" s="151"/>
      <c r="K20" s="151"/>
      <c r="L20" s="151"/>
      <c r="M20" s="151"/>
      <c r="N20" s="180"/>
      <c r="O20" s="181"/>
      <c r="P20" s="7"/>
      <c r="Q20" s="7"/>
      <c r="R20" s="8" t="s">
        <v>161</v>
      </c>
      <c r="S20" s="7"/>
      <c r="T20" s="7"/>
      <c r="U20" s="7"/>
      <c r="V20" s="149"/>
      <c r="W20" s="149"/>
      <c r="X20" s="149"/>
      <c r="Y20" s="149"/>
      <c r="Z20" s="149"/>
      <c r="AA20" s="180"/>
      <c r="AB20" s="181"/>
    </row>
    <row r="21" spans="2:31" s="6" customFormat="1" ht="14.65" customHeight="1" x14ac:dyDescent="0.15">
      <c r="B21" s="148"/>
      <c r="C21" s="149"/>
      <c r="D21" s="149"/>
      <c r="E21" s="149"/>
      <c r="F21" s="149" t="s">
        <v>28</v>
      </c>
      <c r="G21" s="151"/>
      <c r="H21" s="151"/>
      <c r="I21" s="151"/>
      <c r="J21" s="151"/>
      <c r="K21" s="151"/>
      <c r="L21" s="151"/>
      <c r="M21" s="151"/>
      <c r="N21" s="180"/>
      <c r="O21" s="181"/>
      <c r="P21" s="7"/>
      <c r="Q21" s="7"/>
      <c r="R21" s="7" t="s">
        <v>16</v>
      </c>
      <c r="S21" s="7"/>
      <c r="T21" s="7"/>
      <c r="U21" s="7"/>
      <c r="V21" s="149"/>
      <c r="W21" s="149"/>
      <c r="X21" s="149"/>
      <c r="Y21" s="149"/>
      <c r="Z21" s="149"/>
      <c r="AA21" s="180"/>
      <c r="AB21" s="181"/>
    </row>
    <row r="22" spans="2:31" s="6" customFormat="1" ht="14.65" customHeight="1" x14ac:dyDescent="0.15">
      <c r="B22" s="148"/>
      <c r="C22" s="149"/>
      <c r="D22" s="149"/>
      <c r="E22" s="149"/>
      <c r="F22" s="149" t="s">
        <v>155</v>
      </c>
      <c r="G22" s="149"/>
      <c r="H22" s="149"/>
      <c r="I22" s="149"/>
      <c r="J22" s="149"/>
      <c r="K22" s="149"/>
      <c r="L22" s="149"/>
      <c r="M22" s="149"/>
      <c r="N22" s="180"/>
      <c r="O22" s="181"/>
      <c r="P22" s="202" t="s">
        <v>29</v>
      </c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>
        <f>SUM(AA8:AB12,AA14:AB21)</f>
        <v>16666150893</v>
      </c>
      <c r="AB22" s="205"/>
      <c r="AE22" s="168"/>
    </row>
    <row r="23" spans="2:31" s="6" customFormat="1" ht="14.65" customHeight="1" x14ac:dyDescent="0.15">
      <c r="B23" s="148"/>
      <c r="C23" s="149"/>
      <c r="D23" s="149"/>
      <c r="E23" s="149"/>
      <c r="F23" s="149" t="s">
        <v>30</v>
      </c>
      <c r="G23" s="149"/>
      <c r="H23" s="149"/>
      <c r="I23" s="149"/>
      <c r="J23" s="149"/>
      <c r="K23" s="149"/>
      <c r="L23" s="149"/>
      <c r="M23" s="149"/>
      <c r="N23" s="180"/>
      <c r="O23" s="181"/>
      <c r="P23" s="7" t="s">
        <v>31</v>
      </c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69"/>
      <c r="AB23" s="170"/>
    </row>
    <row r="24" spans="2:31" s="6" customFormat="1" ht="14.65" customHeight="1" x14ac:dyDescent="0.15">
      <c r="B24" s="148"/>
      <c r="C24" s="149"/>
      <c r="D24" s="149"/>
      <c r="E24" s="149"/>
      <c r="F24" s="149" t="s">
        <v>32</v>
      </c>
      <c r="G24" s="149"/>
      <c r="H24" s="149"/>
      <c r="I24" s="149"/>
      <c r="J24" s="149"/>
      <c r="K24" s="149"/>
      <c r="L24" s="149"/>
      <c r="M24" s="149"/>
      <c r="N24" s="180"/>
      <c r="O24" s="181"/>
      <c r="P24" s="7"/>
      <c r="Q24" s="8" t="s">
        <v>33</v>
      </c>
      <c r="R24" s="153"/>
      <c r="S24" s="153"/>
      <c r="T24" s="153"/>
      <c r="U24" s="153"/>
      <c r="V24" s="153"/>
      <c r="W24" s="153"/>
      <c r="X24" s="153"/>
      <c r="Y24" s="153"/>
      <c r="Z24" s="153"/>
      <c r="AA24" s="180">
        <f>N7+N57</f>
        <v>21773116470</v>
      </c>
      <c r="AB24" s="181"/>
    </row>
    <row r="25" spans="2:31" s="6" customFormat="1" ht="14.65" customHeight="1" x14ac:dyDescent="0.15">
      <c r="B25" s="148"/>
      <c r="C25" s="149"/>
      <c r="D25" s="149"/>
      <c r="E25" s="149" t="s">
        <v>34</v>
      </c>
      <c r="F25" s="149"/>
      <c r="G25" s="149"/>
      <c r="H25" s="149"/>
      <c r="I25" s="149"/>
      <c r="J25" s="149"/>
      <c r="K25" s="149"/>
      <c r="L25" s="149"/>
      <c r="M25" s="149"/>
      <c r="N25" s="180"/>
      <c r="O25" s="181"/>
      <c r="P25" s="7"/>
      <c r="Q25" s="149" t="s">
        <v>35</v>
      </c>
      <c r="R25" s="153"/>
      <c r="S25" s="153"/>
      <c r="T25" s="153"/>
      <c r="U25" s="153"/>
      <c r="V25" s="153"/>
      <c r="W25" s="153"/>
      <c r="X25" s="153"/>
      <c r="Y25" s="153"/>
      <c r="Z25" s="153"/>
      <c r="AA25" s="200">
        <f>N53+N54-AA22</f>
        <v>-16035426893</v>
      </c>
      <c r="AB25" s="201"/>
    </row>
    <row r="26" spans="2:31" s="6" customFormat="1" ht="14.65" customHeight="1" x14ac:dyDescent="0.15">
      <c r="B26" s="148"/>
      <c r="C26" s="149"/>
      <c r="D26" s="149"/>
      <c r="E26" s="149"/>
      <c r="F26" s="149" t="s">
        <v>36</v>
      </c>
      <c r="G26" s="149"/>
      <c r="H26" s="149"/>
      <c r="I26" s="149"/>
      <c r="J26" s="149"/>
      <c r="K26" s="149"/>
      <c r="L26" s="149"/>
      <c r="M26" s="149"/>
      <c r="N26" s="180"/>
      <c r="O26" s="181"/>
      <c r="P26" s="148"/>
      <c r="Q26" s="149"/>
      <c r="R26" s="149"/>
      <c r="S26" s="149"/>
      <c r="T26" s="149"/>
      <c r="U26" s="149"/>
      <c r="V26" s="149"/>
      <c r="W26" s="149"/>
      <c r="X26" s="149"/>
      <c r="Y26" s="149"/>
      <c r="Z26" s="154"/>
      <c r="AA26" s="180"/>
      <c r="AB26" s="181"/>
    </row>
    <row r="27" spans="2:31" s="6" customFormat="1" ht="14.65" customHeight="1" x14ac:dyDescent="0.15">
      <c r="B27" s="148"/>
      <c r="C27" s="149"/>
      <c r="D27" s="149"/>
      <c r="E27" s="149"/>
      <c r="F27" s="149" t="s">
        <v>15</v>
      </c>
      <c r="G27" s="149"/>
      <c r="H27" s="149"/>
      <c r="I27" s="149"/>
      <c r="J27" s="149"/>
      <c r="K27" s="149"/>
      <c r="L27" s="149"/>
      <c r="M27" s="149"/>
      <c r="N27" s="180"/>
      <c r="O27" s="181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80"/>
      <c r="AB27" s="181"/>
    </row>
    <row r="28" spans="2:31" s="6" customFormat="1" ht="14.65" customHeight="1" x14ac:dyDescent="0.15">
      <c r="B28" s="148"/>
      <c r="C28" s="149"/>
      <c r="D28" s="149"/>
      <c r="E28" s="149"/>
      <c r="F28" s="149" t="s">
        <v>17</v>
      </c>
      <c r="G28" s="149"/>
      <c r="H28" s="149"/>
      <c r="I28" s="149"/>
      <c r="J28" s="149"/>
      <c r="K28" s="149"/>
      <c r="L28" s="149"/>
      <c r="M28" s="149"/>
      <c r="N28" s="180"/>
      <c r="O28" s="181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80"/>
      <c r="AB28" s="181"/>
    </row>
    <row r="29" spans="2:31" s="6" customFormat="1" ht="14.65" customHeight="1" x14ac:dyDescent="0.15">
      <c r="B29" s="148"/>
      <c r="C29" s="149"/>
      <c r="D29" s="149"/>
      <c r="E29" s="149"/>
      <c r="F29" s="149" t="s">
        <v>37</v>
      </c>
      <c r="G29" s="149"/>
      <c r="H29" s="149"/>
      <c r="I29" s="149"/>
      <c r="J29" s="149"/>
      <c r="K29" s="149"/>
      <c r="L29" s="149"/>
      <c r="M29" s="149"/>
      <c r="N29" s="180"/>
      <c r="O29" s="181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80"/>
      <c r="AB29" s="181"/>
    </row>
    <row r="30" spans="2:31" s="6" customFormat="1" ht="14.65" customHeight="1" x14ac:dyDescent="0.15">
      <c r="B30" s="148"/>
      <c r="C30" s="149"/>
      <c r="D30" s="149"/>
      <c r="E30" s="149"/>
      <c r="F30" s="149" t="s">
        <v>20</v>
      </c>
      <c r="G30" s="149"/>
      <c r="H30" s="149"/>
      <c r="I30" s="149"/>
      <c r="J30" s="149"/>
      <c r="K30" s="149"/>
      <c r="L30" s="149"/>
      <c r="M30" s="149"/>
      <c r="N30" s="180"/>
      <c r="O30" s="181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80"/>
      <c r="AB30" s="181"/>
    </row>
    <row r="31" spans="2:31" s="6" customFormat="1" ht="14.65" customHeight="1" x14ac:dyDescent="0.15">
      <c r="B31" s="148"/>
      <c r="C31" s="149"/>
      <c r="D31" s="149"/>
      <c r="E31" s="149"/>
      <c r="F31" s="149" t="s">
        <v>38</v>
      </c>
      <c r="G31" s="149"/>
      <c r="H31" s="149"/>
      <c r="I31" s="149"/>
      <c r="J31" s="149"/>
      <c r="K31" s="149"/>
      <c r="L31" s="149"/>
      <c r="M31" s="149"/>
      <c r="N31" s="180"/>
      <c r="O31" s="181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80"/>
      <c r="AB31" s="181"/>
    </row>
    <row r="32" spans="2:31" s="6" customFormat="1" ht="14.65" customHeight="1" x14ac:dyDescent="0.15">
      <c r="B32" s="148"/>
      <c r="C32" s="149"/>
      <c r="D32" s="149"/>
      <c r="E32" s="149"/>
      <c r="F32" s="149" t="s">
        <v>30</v>
      </c>
      <c r="G32" s="149"/>
      <c r="H32" s="149"/>
      <c r="I32" s="149"/>
      <c r="J32" s="149"/>
      <c r="K32" s="149"/>
      <c r="L32" s="149"/>
      <c r="M32" s="149"/>
      <c r="N32" s="180"/>
      <c r="O32" s="181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80"/>
      <c r="AB32" s="181"/>
    </row>
    <row r="33" spans="2:28" s="6" customFormat="1" ht="14.65" customHeight="1" x14ac:dyDescent="0.15">
      <c r="B33" s="148"/>
      <c r="C33" s="149"/>
      <c r="D33" s="149"/>
      <c r="E33" s="149"/>
      <c r="F33" s="149" t="s">
        <v>32</v>
      </c>
      <c r="G33" s="149"/>
      <c r="H33" s="149"/>
      <c r="I33" s="149"/>
      <c r="J33" s="149"/>
      <c r="K33" s="149"/>
      <c r="L33" s="149"/>
      <c r="M33" s="149"/>
      <c r="N33" s="180"/>
      <c r="O33" s="181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80"/>
      <c r="AB33" s="181"/>
    </row>
    <row r="34" spans="2:28" s="6" customFormat="1" ht="14.65" customHeight="1" x14ac:dyDescent="0.15">
      <c r="B34" s="148"/>
      <c r="C34" s="149"/>
      <c r="D34" s="149"/>
      <c r="E34" s="149" t="s">
        <v>39</v>
      </c>
      <c r="F34" s="156"/>
      <c r="G34" s="156"/>
      <c r="H34" s="156"/>
      <c r="I34" s="156"/>
      <c r="J34" s="156"/>
      <c r="K34" s="156"/>
      <c r="L34" s="156"/>
      <c r="M34" s="156"/>
      <c r="N34" s="180"/>
      <c r="O34" s="181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80"/>
      <c r="AB34" s="181"/>
    </row>
    <row r="35" spans="2:28" s="6" customFormat="1" ht="14.65" customHeight="1" x14ac:dyDescent="0.15">
      <c r="B35" s="148"/>
      <c r="C35" s="149"/>
      <c r="D35" s="149"/>
      <c r="E35" s="149" t="s">
        <v>40</v>
      </c>
      <c r="F35" s="156"/>
      <c r="G35" s="156"/>
      <c r="H35" s="156"/>
      <c r="I35" s="156"/>
      <c r="J35" s="156"/>
      <c r="K35" s="156"/>
      <c r="L35" s="156"/>
      <c r="M35" s="156"/>
      <c r="N35" s="180"/>
      <c r="O35" s="181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80"/>
      <c r="AB35" s="181"/>
    </row>
    <row r="36" spans="2:28" s="6" customFormat="1" ht="14.65" customHeight="1" x14ac:dyDescent="0.15">
      <c r="B36" s="148"/>
      <c r="C36" s="149"/>
      <c r="D36" s="149" t="s">
        <v>41</v>
      </c>
      <c r="E36" s="149"/>
      <c r="F36" s="156"/>
      <c r="G36" s="156"/>
      <c r="H36" s="156"/>
      <c r="I36" s="156"/>
      <c r="J36" s="156"/>
      <c r="K36" s="156"/>
      <c r="L36" s="156"/>
      <c r="M36" s="156"/>
      <c r="N36" s="180"/>
      <c r="O36" s="181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80"/>
      <c r="AB36" s="181"/>
    </row>
    <row r="37" spans="2:28" s="6" customFormat="1" ht="14.65" customHeight="1" x14ac:dyDescent="0.15">
      <c r="B37" s="148"/>
      <c r="C37" s="149"/>
      <c r="D37" s="149"/>
      <c r="E37" s="149" t="s">
        <v>42</v>
      </c>
      <c r="F37" s="149"/>
      <c r="G37" s="149"/>
      <c r="H37" s="149"/>
      <c r="I37" s="149"/>
      <c r="J37" s="149"/>
      <c r="K37" s="149"/>
      <c r="L37" s="149"/>
      <c r="M37" s="149"/>
      <c r="N37" s="180"/>
      <c r="O37" s="181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80"/>
      <c r="AB37" s="181"/>
    </row>
    <row r="38" spans="2:28" s="6" customFormat="1" ht="14.65" customHeight="1" x14ac:dyDescent="0.15">
      <c r="B38" s="148"/>
      <c r="C38" s="149"/>
      <c r="D38" s="149"/>
      <c r="E38" s="149" t="s">
        <v>155</v>
      </c>
      <c r="F38" s="149"/>
      <c r="G38" s="149"/>
      <c r="H38" s="149"/>
      <c r="I38" s="149"/>
      <c r="J38" s="149"/>
      <c r="K38" s="149"/>
      <c r="L38" s="149"/>
      <c r="M38" s="149"/>
      <c r="N38" s="180"/>
      <c r="O38" s="181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80"/>
      <c r="AB38" s="181"/>
    </row>
    <row r="39" spans="2:28" s="6" customFormat="1" ht="14.65" customHeight="1" x14ac:dyDescent="0.15">
      <c r="B39" s="148"/>
      <c r="C39" s="149"/>
      <c r="D39" s="149" t="s">
        <v>43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80">
        <f>N47</f>
        <v>18112858686</v>
      </c>
      <c r="O39" s="181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80"/>
      <c r="AB39" s="181"/>
    </row>
    <row r="40" spans="2:28" s="6" customFormat="1" ht="14.65" customHeight="1" x14ac:dyDescent="0.15">
      <c r="B40" s="148"/>
      <c r="C40" s="149"/>
      <c r="D40" s="149"/>
      <c r="E40" s="149" t="s">
        <v>44</v>
      </c>
      <c r="F40" s="149"/>
      <c r="G40" s="149"/>
      <c r="H40" s="149"/>
      <c r="I40" s="149"/>
      <c r="J40" s="149"/>
      <c r="K40" s="149"/>
      <c r="L40" s="149"/>
      <c r="M40" s="149"/>
      <c r="N40" s="180"/>
      <c r="O40" s="181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80"/>
      <c r="AB40" s="181"/>
    </row>
    <row r="41" spans="2:28" s="6" customFormat="1" ht="14.65" customHeight="1" x14ac:dyDescent="0.15">
      <c r="B41" s="148"/>
      <c r="C41" s="149"/>
      <c r="D41" s="149"/>
      <c r="E41" s="149"/>
      <c r="F41" s="8" t="s">
        <v>45</v>
      </c>
      <c r="G41" s="149"/>
      <c r="H41" s="149"/>
      <c r="I41" s="149"/>
      <c r="J41" s="149"/>
      <c r="K41" s="149"/>
      <c r="L41" s="149"/>
      <c r="M41" s="149"/>
      <c r="N41" s="180"/>
      <c r="O41" s="181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80"/>
      <c r="AB41" s="181"/>
    </row>
    <row r="42" spans="2:28" s="6" customFormat="1" ht="14.65" customHeight="1" x14ac:dyDescent="0.15">
      <c r="B42" s="148"/>
      <c r="C42" s="149"/>
      <c r="D42" s="149"/>
      <c r="E42" s="149"/>
      <c r="F42" s="8" t="s">
        <v>46</v>
      </c>
      <c r="G42" s="149"/>
      <c r="H42" s="149"/>
      <c r="I42" s="149"/>
      <c r="J42" s="149"/>
      <c r="K42" s="149"/>
      <c r="L42" s="149"/>
      <c r="M42" s="149"/>
      <c r="N42" s="180"/>
      <c r="O42" s="181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80"/>
      <c r="AB42" s="181"/>
    </row>
    <row r="43" spans="2:28" s="6" customFormat="1" ht="14.65" customHeight="1" x14ac:dyDescent="0.15">
      <c r="B43" s="148"/>
      <c r="C43" s="149"/>
      <c r="D43" s="149"/>
      <c r="E43" s="149"/>
      <c r="F43" s="8" t="s">
        <v>16</v>
      </c>
      <c r="G43" s="149"/>
      <c r="H43" s="149"/>
      <c r="I43" s="149"/>
      <c r="J43" s="149"/>
      <c r="K43" s="149"/>
      <c r="L43" s="149"/>
      <c r="M43" s="149"/>
      <c r="N43" s="180"/>
      <c r="O43" s="181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69"/>
      <c r="AB43" s="170"/>
    </row>
    <row r="44" spans="2:28" s="6" customFormat="1" ht="14.65" customHeight="1" x14ac:dyDescent="0.15">
      <c r="B44" s="148"/>
      <c r="C44" s="149"/>
      <c r="D44" s="149"/>
      <c r="E44" s="149" t="s">
        <v>162</v>
      </c>
      <c r="F44" s="149"/>
      <c r="G44" s="149"/>
      <c r="H44" s="149"/>
      <c r="I44" s="149"/>
      <c r="J44" s="149"/>
      <c r="K44" s="149"/>
      <c r="L44" s="149"/>
      <c r="M44" s="149"/>
      <c r="N44" s="180"/>
      <c r="O44" s="181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69"/>
      <c r="AB44" s="170"/>
    </row>
    <row r="45" spans="2:28" s="6" customFormat="1" ht="14.65" customHeight="1" x14ac:dyDescent="0.15">
      <c r="B45" s="148"/>
      <c r="C45" s="149"/>
      <c r="D45" s="149"/>
      <c r="E45" s="149" t="s">
        <v>47</v>
      </c>
      <c r="F45" s="149"/>
      <c r="G45" s="149"/>
      <c r="H45" s="149"/>
      <c r="I45" s="149"/>
      <c r="J45" s="149"/>
      <c r="K45" s="149"/>
      <c r="L45" s="149"/>
      <c r="M45" s="149"/>
      <c r="N45" s="180"/>
      <c r="O45" s="181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69"/>
      <c r="AB45" s="170"/>
    </row>
    <row r="46" spans="2:28" s="6" customFormat="1" ht="14.65" customHeight="1" x14ac:dyDescent="0.15">
      <c r="B46" s="148"/>
      <c r="C46" s="149"/>
      <c r="D46" s="149"/>
      <c r="E46" s="149" t="s">
        <v>48</v>
      </c>
      <c r="F46" s="149"/>
      <c r="G46" s="149"/>
      <c r="H46" s="149"/>
      <c r="I46" s="149"/>
      <c r="J46" s="149"/>
      <c r="K46" s="149"/>
      <c r="L46" s="149"/>
      <c r="M46" s="149"/>
      <c r="N46" s="180"/>
      <c r="O46" s="181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80"/>
      <c r="AB46" s="181"/>
    </row>
    <row r="47" spans="2:28" s="6" customFormat="1" ht="14.65" customHeight="1" x14ac:dyDescent="0.15">
      <c r="B47" s="148"/>
      <c r="C47" s="149"/>
      <c r="D47" s="149"/>
      <c r="E47" s="149" t="s">
        <v>49</v>
      </c>
      <c r="F47" s="149"/>
      <c r="G47" s="149"/>
      <c r="H47" s="149"/>
      <c r="I47" s="149"/>
      <c r="J47" s="149"/>
      <c r="K47" s="149"/>
      <c r="L47" s="149"/>
      <c r="M47" s="149"/>
      <c r="N47" s="180">
        <f>N49</f>
        <v>18112858686</v>
      </c>
      <c r="O47" s="181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69"/>
      <c r="AB47" s="170"/>
    </row>
    <row r="48" spans="2:28" s="6" customFormat="1" ht="14.65" customHeight="1" x14ac:dyDescent="0.15">
      <c r="B48" s="148"/>
      <c r="C48" s="149"/>
      <c r="D48" s="149"/>
      <c r="E48" s="149"/>
      <c r="F48" s="8" t="s">
        <v>50</v>
      </c>
      <c r="G48" s="149"/>
      <c r="H48" s="149"/>
      <c r="I48" s="149"/>
      <c r="J48" s="149"/>
      <c r="K48" s="149"/>
      <c r="L48" s="149"/>
      <c r="M48" s="149"/>
      <c r="N48" s="180"/>
      <c r="O48" s="181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80"/>
      <c r="AB48" s="181"/>
    </row>
    <row r="49" spans="2:28" s="6" customFormat="1" ht="14.65" customHeight="1" x14ac:dyDescent="0.15">
      <c r="B49" s="148"/>
      <c r="C49" s="149"/>
      <c r="D49" s="149"/>
      <c r="E49" s="149"/>
      <c r="F49" s="149" t="s">
        <v>38</v>
      </c>
      <c r="G49" s="149"/>
      <c r="H49" s="149"/>
      <c r="I49" s="149"/>
      <c r="J49" s="149"/>
      <c r="K49" s="149"/>
      <c r="L49" s="149"/>
      <c r="M49" s="149"/>
      <c r="N49" s="199">
        <f>17176593686+1293688000+15000000-407600000+17531000+17646000</f>
        <v>18112858686</v>
      </c>
      <c r="O49" s="181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80"/>
      <c r="AB49" s="181"/>
    </row>
    <row r="50" spans="2:28" s="6" customFormat="1" ht="14.65" customHeight="1" x14ac:dyDescent="0.15">
      <c r="B50" s="148"/>
      <c r="C50" s="149"/>
      <c r="D50" s="149"/>
      <c r="E50" s="149" t="s">
        <v>16</v>
      </c>
      <c r="F50" s="149"/>
      <c r="G50" s="149"/>
      <c r="H50" s="149"/>
      <c r="I50" s="149"/>
      <c r="J50" s="149"/>
      <c r="K50" s="149"/>
      <c r="L50" s="149"/>
      <c r="M50" s="149"/>
      <c r="N50" s="180"/>
      <c r="O50" s="181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80"/>
      <c r="AB50" s="181"/>
    </row>
    <row r="51" spans="2:28" s="6" customFormat="1" ht="14.65" customHeight="1" x14ac:dyDescent="0.15">
      <c r="B51" s="148"/>
      <c r="C51" s="149"/>
      <c r="D51" s="149"/>
      <c r="E51" s="8" t="s">
        <v>51</v>
      </c>
      <c r="F51" s="149"/>
      <c r="G51" s="149"/>
      <c r="H51" s="149"/>
      <c r="I51" s="149"/>
      <c r="J51" s="149"/>
      <c r="K51" s="149"/>
      <c r="L51" s="149"/>
      <c r="M51" s="149"/>
      <c r="N51" s="180"/>
      <c r="O51" s="181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80"/>
      <c r="AB51" s="181"/>
    </row>
    <row r="52" spans="2:28" s="6" customFormat="1" ht="14.65" customHeight="1" x14ac:dyDescent="0.15">
      <c r="B52" s="148"/>
      <c r="C52" s="149" t="s">
        <v>52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80">
        <f>SUM(N53:O56)</f>
        <v>679437216</v>
      </c>
      <c r="O52" s="181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80"/>
      <c r="AB52" s="181"/>
    </row>
    <row r="53" spans="2:28" s="6" customFormat="1" ht="14.65" customHeight="1" x14ac:dyDescent="0.15">
      <c r="B53" s="148"/>
      <c r="C53" s="149"/>
      <c r="D53" s="149" t="s">
        <v>53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99">
        <v>630724000</v>
      </c>
      <c r="O53" s="181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69"/>
      <c r="AB53" s="170"/>
    </row>
    <row r="54" spans="2:28" s="6" customFormat="1" ht="14.65" customHeight="1" x14ac:dyDescent="0.15">
      <c r="B54" s="148"/>
      <c r="C54" s="149"/>
      <c r="D54" s="8" t="s">
        <v>54</v>
      </c>
      <c r="E54" s="149"/>
      <c r="F54" s="156"/>
      <c r="G54" s="153"/>
      <c r="H54" s="153"/>
      <c r="I54" s="153"/>
      <c r="J54" s="149"/>
      <c r="K54" s="149"/>
      <c r="L54" s="149"/>
      <c r="M54" s="149"/>
      <c r="N54" s="180"/>
      <c r="O54" s="181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80"/>
      <c r="AB54" s="181"/>
    </row>
    <row r="55" spans="2:28" s="6" customFormat="1" ht="14.65" customHeight="1" x14ac:dyDescent="0.15">
      <c r="B55" s="148"/>
      <c r="C55" s="149"/>
      <c r="D55" s="149" t="s">
        <v>55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80"/>
      <c r="O55" s="181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80"/>
      <c r="AB55" s="181"/>
    </row>
    <row r="56" spans="2:28" s="6" customFormat="1" ht="14.65" customHeight="1" x14ac:dyDescent="0.15">
      <c r="B56" s="148"/>
      <c r="C56" s="149"/>
      <c r="D56" s="149" t="s">
        <v>49</v>
      </c>
      <c r="E56" s="149"/>
      <c r="F56" s="156"/>
      <c r="G56" s="153"/>
      <c r="H56" s="153"/>
      <c r="I56" s="153"/>
      <c r="J56" s="153"/>
      <c r="K56" s="153"/>
      <c r="L56" s="153"/>
      <c r="M56" s="153"/>
      <c r="N56" s="180">
        <f>N57</f>
        <v>48713216</v>
      </c>
      <c r="O56" s="181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80"/>
      <c r="AB56" s="181"/>
    </row>
    <row r="57" spans="2:28" s="6" customFormat="1" ht="14.65" customHeight="1" x14ac:dyDescent="0.15">
      <c r="B57" s="148"/>
      <c r="C57" s="149"/>
      <c r="D57" s="149"/>
      <c r="E57" s="149" t="s">
        <v>56</v>
      </c>
      <c r="F57" s="149"/>
      <c r="G57" s="149"/>
      <c r="H57" s="149"/>
      <c r="I57" s="149"/>
      <c r="J57" s="149"/>
      <c r="K57" s="149"/>
      <c r="L57" s="149"/>
      <c r="M57" s="149"/>
      <c r="N57" s="180">
        <f>44256976+4000+4452240</f>
        <v>48713216</v>
      </c>
      <c r="O57" s="181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80"/>
      <c r="AB57" s="181"/>
    </row>
    <row r="58" spans="2:28" s="6" customFormat="1" ht="14.65" customHeight="1" x14ac:dyDescent="0.15">
      <c r="B58" s="148"/>
      <c r="C58" s="149"/>
      <c r="D58" s="149"/>
      <c r="E58" s="8" t="s">
        <v>50</v>
      </c>
      <c r="F58" s="149"/>
      <c r="G58" s="149"/>
      <c r="H58" s="149"/>
      <c r="I58" s="149"/>
      <c r="J58" s="149"/>
      <c r="K58" s="149"/>
      <c r="L58" s="149"/>
      <c r="M58" s="149"/>
      <c r="N58" s="180"/>
      <c r="O58" s="181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80"/>
      <c r="AB58" s="181"/>
    </row>
    <row r="59" spans="2:28" s="6" customFormat="1" ht="14.65" customHeight="1" x14ac:dyDescent="0.15">
      <c r="B59" s="148"/>
      <c r="C59" s="149"/>
      <c r="D59" s="149" t="s">
        <v>57</v>
      </c>
      <c r="E59" s="149"/>
      <c r="F59" s="156"/>
      <c r="G59" s="153"/>
      <c r="H59" s="153"/>
      <c r="I59" s="153"/>
      <c r="J59" s="153"/>
      <c r="K59" s="153"/>
      <c r="L59" s="153"/>
      <c r="M59" s="153"/>
      <c r="N59" s="180"/>
      <c r="O59" s="181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80"/>
      <c r="AB59" s="181"/>
    </row>
    <row r="60" spans="2:28" s="6" customFormat="1" ht="14.65" customHeight="1" x14ac:dyDescent="0.15">
      <c r="B60" s="148"/>
      <c r="C60" s="149"/>
      <c r="D60" s="149" t="s">
        <v>38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80"/>
      <c r="O60" s="181"/>
      <c r="P60" s="182"/>
      <c r="Q60" s="183"/>
      <c r="R60" s="183"/>
      <c r="S60" s="183"/>
      <c r="T60" s="183"/>
      <c r="U60" s="183"/>
      <c r="V60" s="183"/>
      <c r="W60" s="183"/>
      <c r="X60" s="183"/>
      <c r="Y60" s="183"/>
      <c r="Z60" s="184"/>
      <c r="AA60" s="185"/>
      <c r="AB60" s="186"/>
    </row>
    <row r="61" spans="2:28" s="6" customFormat="1" ht="16.5" customHeight="1" thickBot="1" x14ac:dyDescent="0.2">
      <c r="B61" s="148"/>
      <c r="C61" s="149"/>
      <c r="D61" s="8" t="s">
        <v>51</v>
      </c>
      <c r="E61" s="149"/>
      <c r="F61" s="149"/>
      <c r="G61" s="149"/>
      <c r="H61" s="149"/>
      <c r="I61" s="149"/>
      <c r="J61" s="149"/>
      <c r="K61" s="149"/>
      <c r="L61" s="149"/>
      <c r="M61" s="149"/>
      <c r="N61" s="180"/>
      <c r="O61" s="181"/>
      <c r="P61" s="187" t="s">
        <v>58</v>
      </c>
      <c r="Q61" s="188"/>
      <c r="R61" s="188"/>
      <c r="S61" s="188"/>
      <c r="T61" s="188"/>
      <c r="U61" s="188"/>
      <c r="V61" s="188"/>
      <c r="W61" s="188"/>
      <c r="X61" s="188"/>
      <c r="Y61" s="188"/>
      <c r="Z61" s="189"/>
      <c r="AA61" s="190">
        <f>SUM(AA24:AB25)</f>
        <v>5737689577</v>
      </c>
      <c r="AB61" s="191"/>
    </row>
    <row r="62" spans="2:28" s="6" customFormat="1" ht="14.65" customHeight="1" thickBot="1" x14ac:dyDescent="0.2">
      <c r="B62" s="192" t="s">
        <v>59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4"/>
      <c r="N62" s="197">
        <f>N7+N52</f>
        <v>22403840470</v>
      </c>
      <c r="O62" s="198"/>
      <c r="P62" s="192" t="s">
        <v>60</v>
      </c>
      <c r="Q62" s="193"/>
      <c r="R62" s="193"/>
      <c r="S62" s="193"/>
      <c r="T62" s="193"/>
      <c r="U62" s="193"/>
      <c r="V62" s="193"/>
      <c r="W62" s="193"/>
      <c r="X62" s="193"/>
      <c r="Y62" s="193"/>
      <c r="Z62" s="194"/>
      <c r="AA62" s="195">
        <f>+AA61+AA22</f>
        <v>22403840470</v>
      </c>
      <c r="AB62" s="196"/>
    </row>
    <row r="63" spans="2:28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28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view="pageBreakPreview" topLeftCell="A13" zoomScale="120" zoomScaleNormal="100" zoomScaleSheetLayoutView="120" workbookViewId="0">
      <selection activeCell="O11" sqref="O11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170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23" t="s">
        <v>90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4.45" customHeight="1" x14ac:dyDescent="0.2">
      <c r="A3" s="38"/>
      <c r="B3" s="224" t="s">
        <v>176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4.45" customHeight="1" x14ac:dyDescent="0.2">
      <c r="A4" s="38"/>
      <c r="B4" s="224" t="s">
        <v>175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171</v>
      </c>
    </row>
    <row r="6" spans="1:13" ht="12.75" customHeight="1" x14ac:dyDescent="0.15">
      <c r="B6" s="225" t="s">
        <v>1</v>
      </c>
      <c r="C6" s="226"/>
      <c r="D6" s="226"/>
      <c r="E6" s="226"/>
      <c r="F6" s="226"/>
      <c r="G6" s="226"/>
      <c r="H6" s="226"/>
      <c r="I6" s="227"/>
      <c r="J6" s="231" t="s">
        <v>91</v>
      </c>
      <c r="K6" s="226"/>
      <c r="L6" s="128"/>
      <c r="M6" s="129"/>
    </row>
    <row r="7" spans="1:13" ht="29.25" customHeight="1" thickBot="1" x14ac:dyDescent="0.2">
      <c r="B7" s="228"/>
      <c r="C7" s="229"/>
      <c r="D7" s="229"/>
      <c r="E7" s="229"/>
      <c r="F7" s="229"/>
      <c r="G7" s="229"/>
      <c r="H7" s="229"/>
      <c r="I7" s="230"/>
      <c r="J7" s="232"/>
      <c r="K7" s="229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33">
        <f>SUM(L8:M8)</f>
        <v>5636845365</v>
      </c>
      <c r="K8" s="234"/>
      <c r="L8" s="171">
        <v>20729915104</v>
      </c>
      <c r="M8" s="172">
        <v>-15093069739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35">
        <f>-行政コスト計算書総合事務組合全体!L41</f>
        <v>-11814512737</v>
      </c>
      <c r="K9" s="236"/>
      <c r="L9" s="173"/>
      <c r="M9" s="166">
        <f>+J9</f>
        <v>-11814512737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7">
        <f>SUM(J11:K12)</f>
        <v>11915356949</v>
      </c>
      <c r="K10" s="238"/>
      <c r="L10" s="173"/>
      <c r="M10" s="166">
        <f>SUM(M11:M12)</f>
        <v>11915356949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35">
        <f>M11</f>
        <v>11914274949</v>
      </c>
      <c r="K11" s="212"/>
      <c r="L11" s="173"/>
      <c r="M11" s="166">
        <v>11914274949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9">
        <f>M12</f>
        <v>1082000</v>
      </c>
      <c r="K12" s="240"/>
      <c r="L12" s="174"/>
      <c r="M12" s="175">
        <v>1082000</v>
      </c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21">
        <f>J9+J10</f>
        <v>100844212</v>
      </c>
      <c r="K13" s="222"/>
      <c r="L13" s="176"/>
      <c r="M13" s="177">
        <f>M9+M10</f>
        <v>100844212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19"/>
      <c r="K14" s="220"/>
      <c r="L14" s="178"/>
      <c r="M14" s="166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19"/>
      <c r="K15" s="220"/>
      <c r="L15" s="178">
        <v>215451687</v>
      </c>
      <c r="M15" s="166">
        <f>-L15</f>
        <v>-215451687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19"/>
      <c r="K16" s="220"/>
      <c r="L16" s="178">
        <v>-112971561</v>
      </c>
      <c r="M16" s="166">
        <f>-L16</f>
        <v>112971561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19"/>
      <c r="K17" s="220"/>
      <c r="L17" s="178">
        <v>1348321240</v>
      </c>
      <c r="M17" s="166">
        <f>-L17</f>
        <v>-1348321240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19"/>
      <c r="K18" s="220"/>
      <c r="L18" s="178">
        <v>-407600000</v>
      </c>
      <c r="M18" s="166">
        <f>-L18</f>
        <v>407600000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11"/>
      <c r="K19" s="212"/>
      <c r="L19" s="178"/>
      <c r="M19" s="179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11"/>
      <c r="K20" s="212"/>
      <c r="L20" s="132"/>
      <c r="M20" s="133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13"/>
      <c r="K21" s="214"/>
      <c r="L21" s="134"/>
      <c r="M21" s="135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15">
        <f>L22+M22</f>
        <v>100844212</v>
      </c>
      <c r="K22" s="216"/>
      <c r="L22" s="136">
        <f>SUM(L15:L21)</f>
        <v>1043201366</v>
      </c>
      <c r="M22" s="137">
        <f>M13+M15+M16+M17+M18</f>
        <v>-942357154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17">
        <f>J8+J22</f>
        <v>5737689577</v>
      </c>
      <c r="K23" s="218"/>
      <c r="L23" s="138">
        <f>L8+L22</f>
        <v>21773116470</v>
      </c>
      <c r="M23" s="139">
        <f>M8+M22</f>
        <v>-16035426893</v>
      </c>
      <c r="N23" s="106"/>
      <c r="O23" s="106"/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0"/>
      <c r="M24" s="141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0"/>
      <c r="M25" s="141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0"/>
      <c r="M26" s="140"/>
    </row>
    <row r="27" spans="2:20" s="6" customFormat="1" ht="15.6" customHeight="1" x14ac:dyDescent="0.15">
      <c r="L27" s="140"/>
      <c r="M27" s="140"/>
    </row>
    <row r="28" spans="2:20" s="6" customFormat="1" ht="15.6" customHeight="1" x14ac:dyDescent="0.15">
      <c r="L28" s="140"/>
      <c r="M28" s="140"/>
    </row>
    <row r="29" spans="2:20" s="6" customFormat="1" ht="15.6" customHeight="1" x14ac:dyDescent="0.15">
      <c r="L29" s="140"/>
      <c r="M29" s="140"/>
    </row>
    <row r="30" spans="2:20" s="6" customFormat="1" ht="15.6" customHeight="1" x14ac:dyDescent="0.15">
      <c r="L30" s="140"/>
      <c r="M30" s="140"/>
    </row>
    <row r="31" spans="2:20" s="6" customFormat="1" ht="15.6" customHeight="1" x14ac:dyDescent="0.15">
      <c r="L31" s="140"/>
      <c r="M31" s="140"/>
    </row>
    <row r="32" spans="2:20" s="6" customFormat="1" ht="15.6" customHeight="1" x14ac:dyDescent="0.15">
      <c r="L32" s="140"/>
      <c r="M32" s="140"/>
    </row>
    <row r="33" spans="12:13" s="6" customFormat="1" ht="15.6" customHeight="1" x14ac:dyDescent="0.15">
      <c r="L33" s="140"/>
      <c r="M33" s="140"/>
    </row>
    <row r="34" spans="12:13" s="6" customFormat="1" ht="15.6" customHeight="1" x14ac:dyDescent="0.15">
      <c r="L34" s="140"/>
      <c r="M34" s="140"/>
    </row>
    <row r="35" spans="12:13" s="6" customFormat="1" ht="15.6" customHeight="1" x14ac:dyDescent="0.15">
      <c r="L35" s="140"/>
      <c r="M35" s="140"/>
    </row>
    <row r="36" spans="12:13" s="6" customFormat="1" ht="15.6" customHeight="1" x14ac:dyDescent="0.15">
      <c r="L36" s="140"/>
      <c r="M36" s="140"/>
    </row>
    <row r="37" spans="12:13" s="6" customFormat="1" ht="15.6" customHeight="1" x14ac:dyDescent="0.15">
      <c r="L37" s="140"/>
      <c r="M37" s="140"/>
    </row>
    <row r="38" spans="12:13" s="6" customFormat="1" ht="15.6" customHeight="1" x14ac:dyDescent="0.15">
      <c r="L38" s="140"/>
      <c r="M38" s="140"/>
    </row>
    <row r="39" spans="12:13" s="6" customFormat="1" ht="15.6" customHeight="1" x14ac:dyDescent="0.15">
      <c r="L39" s="140"/>
      <c r="M39" s="140"/>
    </row>
    <row r="40" spans="12:13" s="6" customFormat="1" ht="15.6" customHeight="1" x14ac:dyDescent="0.15">
      <c r="L40" s="140"/>
      <c r="M40" s="140"/>
    </row>
    <row r="41" spans="12:13" s="6" customFormat="1" ht="15.6" customHeight="1" x14ac:dyDescent="0.15">
      <c r="L41" s="140"/>
      <c r="M41" s="140"/>
    </row>
    <row r="42" spans="12:13" s="6" customFormat="1" ht="15.6" customHeight="1" x14ac:dyDescent="0.15">
      <c r="L42" s="140"/>
      <c r="M42" s="140"/>
    </row>
    <row r="43" spans="12:13" s="6" customFormat="1" ht="15.6" customHeight="1" x14ac:dyDescent="0.15">
      <c r="L43" s="140"/>
      <c r="M43" s="140"/>
    </row>
    <row r="44" spans="12:13" s="6" customFormat="1" ht="15.6" customHeight="1" x14ac:dyDescent="0.15">
      <c r="L44" s="140"/>
      <c r="M44" s="140"/>
    </row>
    <row r="45" spans="12:13" s="6" customFormat="1" ht="15.6" customHeight="1" x14ac:dyDescent="0.15">
      <c r="L45" s="140"/>
      <c r="M45" s="140"/>
    </row>
    <row r="46" spans="12:13" s="6" customFormat="1" ht="15.6" customHeight="1" x14ac:dyDescent="0.15">
      <c r="L46" s="140"/>
      <c r="M46" s="140"/>
    </row>
    <row r="47" spans="12:13" s="6" customFormat="1" ht="15.6" customHeight="1" x14ac:dyDescent="0.15">
      <c r="L47" s="140"/>
      <c r="M47" s="140"/>
    </row>
    <row r="48" spans="12:13" s="6" customFormat="1" ht="15.6" customHeight="1" x14ac:dyDescent="0.15">
      <c r="L48" s="140"/>
      <c r="M48" s="140"/>
    </row>
    <row r="49" spans="2:13" s="6" customFormat="1" ht="15.6" customHeight="1" x14ac:dyDescent="0.15">
      <c r="L49" s="140"/>
      <c r="M49" s="140"/>
    </row>
    <row r="50" spans="2:13" s="6" customFormat="1" ht="15.6" customHeight="1" x14ac:dyDescent="0.15">
      <c r="L50" s="140"/>
      <c r="M50" s="140"/>
    </row>
    <row r="51" spans="2:13" s="6" customFormat="1" ht="15.6" customHeight="1" x14ac:dyDescent="0.15">
      <c r="L51" s="140"/>
      <c r="M51" s="140"/>
    </row>
    <row r="52" spans="2:13" s="6" customFormat="1" ht="15.6" customHeight="1" x14ac:dyDescent="0.15">
      <c r="L52" s="140"/>
      <c r="M52" s="140"/>
    </row>
    <row r="53" spans="2:13" s="6" customFormat="1" ht="15.6" customHeight="1" x14ac:dyDescent="0.15">
      <c r="L53" s="140"/>
      <c r="M53" s="140"/>
    </row>
    <row r="54" spans="2:13" s="6" customFormat="1" ht="15.6" customHeight="1" x14ac:dyDescent="0.15">
      <c r="L54" s="140"/>
      <c r="M54" s="140"/>
    </row>
    <row r="55" spans="2:13" s="6" customFormat="1" ht="15.6" customHeight="1" x14ac:dyDescent="0.15">
      <c r="L55" s="140"/>
      <c r="M55" s="140"/>
    </row>
    <row r="56" spans="2:13" s="6" customFormat="1" ht="15.6" customHeight="1" x14ac:dyDescent="0.15">
      <c r="L56" s="140"/>
      <c r="M56" s="140"/>
    </row>
    <row r="57" spans="2:13" s="6" customFormat="1" ht="21" customHeight="1" x14ac:dyDescent="0.15">
      <c r="L57" s="140"/>
      <c r="M57" s="140"/>
    </row>
    <row r="58" spans="2:13" s="6" customFormat="1" ht="4.5" customHeight="1" x14ac:dyDescent="0.15">
      <c r="L58" s="140"/>
      <c r="M58" s="140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0"/>
      <c r="M59" s="140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0"/>
      <c r="M60" s="140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0"/>
      <c r="M61" s="140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0"/>
      <c r="M62" s="140"/>
    </row>
    <row r="63" spans="2:13" s="6" customFormat="1" ht="15.6" customHeight="1" x14ac:dyDescent="0.15">
      <c r="L63" s="140"/>
      <c r="M63" s="140"/>
    </row>
    <row r="64" spans="2:13" s="6" customFormat="1" ht="15.6" customHeight="1" x14ac:dyDescent="0.15">
      <c r="L64" s="140"/>
      <c r="M64" s="140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0"/>
      <c r="M65" s="140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42"/>
      <c r="M66" s="142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0"/>
      <c r="M69" s="140"/>
    </row>
    <row r="70" spans="2:13" s="6" customFormat="1" ht="18" customHeight="1" x14ac:dyDescent="0.15">
      <c r="L70" s="140"/>
      <c r="M70" s="140"/>
    </row>
    <row r="71" spans="2:13" s="6" customFormat="1" ht="18" customHeight="1" x14ac:dyDescent="0.15">
      <c r="L71" s="140"/>
      <c r="M71" s="140"/>
    </row>
    <row r="72" spans="2:13" s="6" customFormat="1" ht="18" customHeight="1" x14ac:dyDescent="0.15">
      <c r="L72" s="140"/>
      <c r="M72" s="140"/>
    </row>
    <row r="73" spans="2:13" s="6" customFormat="1" ht="18" customHeight="1" x14ac:dyDescent="0.15">
      <c r="L73" s="140"/>
      <c r="M73" s="140"/>
    </row>
    <row r="74" spans="2:13" s="6" customFormat="1" ht="18" customHeight="1" x14ac:dyDescent="0.15">
      <c r="L74" s="140"/>
      <c r="M74" s="140"/>
    </row>
    <row r="75" spans="2:13" s="6" customFormat="1" ht="18" customHeight="1" x14ac:dyDescent="0.15">
      <c r="L75" s="140"/>
      <c r="M75" s="140"/>
    </row>
    <row r="76" spans="2:13" s="6" customFormat="1" ht="18" customHeight="1" x14ac:dyDescent="0.15">
      <c r="L76" s="140"/>
      <c r="M76" s="140"/>
    </row>
    <row r="77" spans="2:13" s="6" customFormat="1" ht="18" customHeight="1" x14ac:dyDescent="0.15">
      <c r="L77" s="140"/>
      <c r="M77" s="140"/>
    </row>
    <row r="78" spans="2:13" s="6" customFormat="1" ht="18" customHeight="1" x14ac:dyDescent="0.15">
      <c r="L78" s="140"/>
      <c r="M78" s="140"/>
    </row>
    <row r="79" spans="2:13" s="6" customFormat="1" ht="18" customHeight="1" x14ac:dyDescent="0.15">
      <c r="L79" s="140"/>
      <c r="M79" s="140"/>
    </row>
    <row r="80" spans="2:13" s="6" customFormat="1" ht="18" customHeight="1" x14ac:dyDescent="0.15">
      <c r="L80" s="140"/>
      <c r="M80" s="140"/>
    </row>
    <row r="81" spans="12:13" s="6" customFormat="1" ht="18" customHeight="1" x14ac:dyDescent="0.15">
      <c r="L81" s="140"/>
      <c r="M81" s="140"/>
    </row>
    <row r="82" spans="12:13" s="6" customFormat="1" ht="18" customHeight="1" x14ac:dyDescent="0.15">
      <c r="L82" s="140"/>
      <c r="M82" s="140"/>
    </row>
    <row r="83" spans="12:13" s="6" customFormat="1" ht="18" customHeight="1" x14ac:dyDescent="0.15">
      <c r="L83" s="140"/>
      <c r="M83" s="140"/>
    </row>
    <row r="84" spans="12:13" s="6" customFormat="1" ht="18" customHeight="1" x14ac:dyDescent="0.15">
      <c r="L84" s="140"/>
      <c r="M84" s="140"/>
    </row>
    <row r="85" spans="12:13" s="6" customFormat="1" ht="18" customHeight="1" x14ac:dyDescent="0.15">
      <c r="L85" s="140"/>
      <c r="M85" s="140"/>
    </row>
    <row r="86" spans="12:13" s="6" customFormat="1" ht="18" customHeight="1" x14ac:dyDescent="0.15">
      <c r="L86" s="140"/>
      <c r="M86" s="140"/>
    </row>
    <row r="87" spans="12:13" s="6" customFormat="1" ht="18" customHeight="1" x14ac:dyDescent="0.15">
      <c r="L87" s="140"/>
      <c r="M87" s="140"/>
    </row>
    <row r="88" spans="12:13" s="6" customFormat="1" ht="18" customHeight="1" x14ac:dyDescent="0.15">
      <c r="L88" s="140"/>
      <c r="M88" s="140"/>
    </row>
    <row r="89" spans="12:13" s="6" customFormat="1" ht="18" customHeight="1" x14ac:dyDescent="0.15">
      <c r="L89" s="140"/>
      <c r="M89" s="140"/>
    </row>
    <row r="90" spans="12:13" s="6" customFormat="1" ht="18" customHeight="1" x14ac:dyDescent="0.15">
      <c r="L90" s="140"/>
      <c r="M90" s="140"/>
    </row>
    <row r="91" spans="12:13" s="6" customFormat="1" ht="18" customHeight="1" x14ac:dyDescent="0.15">
      <c r="L91" s="140"/>
      <c r="M91" s="140"/>
    </row>
    <row r="92" spans="12:13" s="6" customFormat="1" ht="18" customHeight="1" x14ac:dyDescent="0.15">
      <c r="L92" s="140"/>
      <c r="M92" s="140"/>
    </row>
    <row r="93" spans="12:13" s="6" customFormat="1" ht="18" customHeight="1" x14ac:dyDescent="0.15">
      <c r="L93" s="140"/>
      <c r="M93" s="140"/>
    </row>
    <row r="94" spans="12:13" s="6" customFormat="1" ht="18" customHeight="1" x14ac:dyDescent="0.15">
      <c r="L94" s="140"/>
      <c r="M94" s="140"/>
    </row>
    <row r="95" spans="12:13" s="6" customFormat="1" ht="18" customHeight="1" x14ac:dyDescent="0.15">
      <c r="L95" s="140"/>
      <c r="M95" s="140"/>
    </row>
    <row r="96" spans="12:13" s="6" customFormat="1" ht="18" customHeight="1" x14ac:dyDescent="0.15">
      <c r="L96" s="140"/>
      <c r="M96" s="140"/>
    </row>
    <row r="97" spans="2:13" s="6" customFormat="1" ht="18" customHeight="1" x14ac:dyDescent="0.15">
      <c r="L97" s="140"/>
      <c r="M97" s="140"/>
    </row>
    <row r="98" spans="2:13" s="6" customFormat="1" ht="18" customHeight="1" x14ac:dyDescent="0.15">
      <c r="L98" s="140"/>
      <c r="M98" s="140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0"/>
      <c r="M99" s="140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43"/>
      <c r="M100" s="143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42"/>
      <c r="M101" s="142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0"/>
      <c r="M104" s="140"/>
    </row>
    <row r="105" spans="2:13" s="6" customFormat="1" ht="18" customHeight="1" x14ac:dyDescent="0.15">
      <c r="L105" s="140"/>
      <c r="M105" s="140"/>
    </row>
    <row r="106" spans="2:13" s="6" customFormat="1" ht="18" customHeight="1" x14ac:dyDescent="0.15">
      <c r="L106" s="140"/>
      <c r="M106" s="140"/>
    </row>
    <row r="107" spans="2:13" s="6" customFormat="1" ht="18" customHeight="1" x14ac:dyDescent="0.15">
      <c r="L107" s="140"/>
      <c r="M107" s="140"/>
    </row>
    <row r="108" spans="2:13" s="6" customFormat="1" ht="18" customHeight="1" x14ac:dyDescent="0.15">
      <c r="L108" s="140"/>
      <c r="M108" s="140"/>
    </row>
    <row r="109" spans="2:13" s="6" customFormat="1" ht="18" customHeight="1" x14ac:dyDescent="0.15">
      <c r="L109" s="140"/>
      <c r="M109" s="140"/>
    </row>
    <row r="110" spans="2:13" s="6" customFormat="1" ht="18" customHeight="1" x14ac:dyDescent="0.15">
      <c r="L110" s="140"/>
      <c r="M110" s="140"/>
    </row>
    <row r="111" spans="2:13" s="6" customFormat="1" ht="18" customHeight="1" x14ac:dyDescent="0.15">
      <c r="L111" s="140"/>
      <c r="M111" s="140"/>
    </row>
    <row r="112" spans="2:13" s="6" customFormat="1" ht="18" customHeight="1" x14ac:dyDescent="0.15">
      <c r="L112" s="140"/>
      <c r="M112" s="140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0"/>
      <c r="M113" s="140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0"/>
      <c r="M114" s="140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0"/>
      <c r="M115" s="140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0"/>
      <c r="M116" s="140"/>
    </row>
    <row r="117" spans="2:13" s="6" customFormat="1" ht="18" customHeight="1" x14ac:dyDescent="0.15">
      <c r="L117" s="140"/>
      <c r="M117" s="140"/>
    </row>
    <row r="118" spans="2:13" s="6" customFormat="1" ht="18" customHeight="1" x14ac:dyDescent="0.15">
      <c r="L118" s="140"/>
      <c r="M118" s="140"/>
    </row>
    <row r="119" spans="2:13" s="6" customFormat="1" ht="18" customHeight="1" x14ac:dyDescent="0.15">
      <c r="L119" s="140"/>
      <c r="M119" s="140"/>
    </row>
    <row r="120" spans="2:13" s="6" customFormat="1" ht="18" customHeight="1" x14ac:dyDescent="0.15">
      <c r="L120" s="140"/>
      <c r="M120" s="140"/>
    </row>
    <row r="121" spans="2:13" s="6" customFormat="1" ht="18" customHeight="1" x14ac:dyDescent="0.15">
      <c r="L121" s="140"/>
      <c r="M121" s="140"/>
    </row>
    <row r="122" spans="2:13" s="6" customFormat="1" ht="18" customHeight="1" x14ac:dyDescent="0.15">
      <c r="L122" s="140"/>
      <c r="M122" s="140"/>
    </row>
    <row r="123" spans="2:13" s="6" customFormat="1" ht="18" customHeight="1" x14ac:dyDescent="0.15">
      <c r="L123" s="140"/>
      <c r="M123" s="140"/>
    </row>
    <row r="124" spans="2:13" s="6" customFormat="1" ht="18" customHeight="1" x14ac:dyDescent="0.15">
      <c r="L124" s="140"/>
      <c r="M124" s="140"/>
    </row>
    <row r="125" spans="2:13" s="6" customFormat="1" ht="18" customHeight="1" x14ac:dyDescent="0.15">
      <c r="L125" s="140"/>
      <c r="M125" s="140"/>
    </row>
    <row r="126" spans="2:13" s="6" customFormat="1" ht="18" customHeight="1" x14ac:dyDescent="0.15">
      <c r="L126" s="140"/>
      <c r="M126" s="140"/>
    </row>
    <row r="127" spans="2:13" s="6" customFormat="1" ht="18" customHeight="1" x14ac:dyDescent="0.15">
      <c r="L127" s="140"/>
      <c r="M127" s="140"/>
    </row>
    <row r="128" spans="2:13" s="6" customFormat="1" ht="18" customHeight="1" x14ac:dyDescent="0.15">
      <c r="L128" s="140"/>
      <c r="M128" s="140"/>
    </row>
    <row r="129" spans="2:13" s="6" customFormat="1" ht="18" customHeight="1" x14ac:dyDescent="0.15">
      <c r="L129" s="140"/>
      <c r="M129" s="140"/>
    </row>
    <row r="130" spans="2:13" s="6" customFormat="1" ht="18" customHeight="1" x14ac:dyDescent="0.15">
      <c r="L130" s="140"/>
      <c r="M130" s="140"/>
    </row>
    <row r="131" spans="2:13" s="6" customFormat="1" ht="18" customHeight="1" x14ac:dyDescent="0.15">
      <c r="L131" s="140"/>
      <c r="M131" s="140"/>
    </row>
    <row r="132" spans="2:13" s="6" customFormat="1" ht="18" customHeight="1" x14ac:dyDescent="0.15">
      <c r="L132" s="140"/>
      <c r="M132" s="140"/>
    </row>
    <row r="133" spans="2:13" s="6" customFormat="1" ht="18" customHeight="1" x14ac:dyDescent="0.15">
      <c r="L133" s="140"/>
      <c r="M133" s="140"/>
    </row>
    <row r="134" spans="2:13" s="6" customFormat="1" ht="18" customHeight="1" x14ac:dyDescent="0.15">
      <c r="L134" s="140"/>
      <c r="M134" s="140"/>
    </row>
    <row r="135" spans="2:13" s="6" customFormat="1" ht="18" customHeight="1" x14ac:dyDescent="0.15">
      <c r="L135" s="140"/>
      <c r="M135" s="140"/>
    </row>
    <row r="136" spans="2:13" s="6" customFormat="1" ht="18" customHeight="1" x14ac:dyDescent="0.15">
      <c r="L136" s="140"/>
      <c r="M136" s="140"/>
    </row>
    <row r="137" spans="2:13" s="6" customFormat="1" ht="18" customHeight="1" x14ac:dyDescent="0.15">
      <c r="L137" s="140"/>
      <c r="M137" s="140"/>
    </row>
    <row r="138" spans="2:13" s="6" customFormat="1" ht="18" customHeight="1" x14ac:dyDescent="0.15">
      <c r="L138" s="140"/>
      <c r="M138" s="140"/>
    </row>
    <row r="139" spans="2:13" s="6" customFormat="1" ht="18" customHeight="1" x14ac:dyDescent="0.15">
      <c r="L139" s="140"/>
      <c r="M139" s="140"/>
    </row>
    <row r="140" spans="2:13" s="6" customFormat="1" ht="18" customHeight="1" x14ac:dyDescent="0.15">
      <c r="L140" s="140"/>
      <c r="M140" s="140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0"/>
      <c r="M141" s="140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43"/>
      <c r="M142" s="143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42"/>
      <c r="M143" s="142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0"/>
      <c r="M146" s="140"/>
    </row>
    <row r="147" spans="10:13" s="6" customFormat="1" ht="14.45" customHeight="1" x14ac:dyDescent="0.15">
      <c r="L147" s="140"/>
      <c r="M147" s="140"/>
    </row>
    <row r="148" spans="10:13" s="6" customFormat="1" ht="14.45" customHeight="1" x14ac:dyDescent="0.15">
      <c r="L148" s="140"/>
      <c r="M148" s="140"/>
    </row>
    <row r="149" spans="10:13" s="6" customFormat="1" ht="14.45" customHeight="1" x14ac:dyDescent="0.15">
      <c r="L149" s="140"/>
      <c r="M149" s="140"/>
    </row>
    <row r="150" spans="10:13" s="6" customFormat="1" ht="14.45" customHeight="1" x14ac:dyDescent="0.15">
      <c r="L150" s="140"/>
      <c r="M150" s="140"/>
    </row>
    <row r="151" spans="10:13" s="6" customFormat="1" ht="14.45" customHeight="1" x14ac:dyDescent="0.15">
      <c r="L151" s="140"/>
      <c r="M151" s="140"/>
    </row>
    <row r="152" spans="10:13" s="6" customFormat="1" ht="14.45" customHeight="1" x14ac:dyDescent="0.15">
      <c r="L152" s="140"/>
      <c r="M152" s="140"/>
    </row>
    <row r="153" spans="10:13" s="6" customFormat="1" ht="14.45" customHeight="1" x14ac:dyDescent="0.15">
      <c r="L153" s="140"/>
      <c r="M153" s="140"/>
    </row>
    <row r="154" spans="10:13" s="6" customFormat="1" ht="14.45" customHeight="1" x14ac:dyDescent="0.15">
      <c r="L154" s="140"/>
      <c r="M154" s="140"/>
    </row>
    <row r="155" spans="10:13" s="6" customFormat="1" ht="14.45" customHeight="1" x14ac:dyDescent="0.15">
      <c r="L155" s="140"/>
      <c r="M155" s="140"/>
    </row>
    <row r="156" spans="10:13" s="6" customFormat="1" ht="14.45" customHeight="1" x14ac:dyDescent="0.15">
      <c r="L156" s="140"/>
      <c r="M156" s="140"/>
    </row>
    <row r="157" spans="10:13" s="6" customFormat="1" ht="14.45" customHeight="1" x14ac:dyDescent="0.15">
      <c r="L157" s="140"/>
      <c r="M157" s="140"/>
    </row>
    <row r="158" spans="10:13" s="6" customFormat="1" ht="14.45" customHeight="1" x14ac:dyDescent="0.15">
      <c r="L158" s="140"/>
      <c r="M158" s="140"/>
    </row>
    <row r="159" spans="10:13" s="6" customFormat="1" ht="14.45" customHeight="1" x14ac:dyDescent="0.15">
      <c r="L159" s="140"/>
      <c r="M159" s="140"/>
    </row>
    <row r="160" spans="10:13" s="6" customFormat="1" ht="14.45" customHeight="1" x14ac:dyDescent="0.15">
      <c r="L160" s="140"/>
      <c r="M160" s="140"/>
    </row>
    <row r="161" spans="2:13" s="6" customFormat="1" ht="14.45" customHeight="1" x14ac:dyDescent="0.15">
      <c r="L161" s="140"/>
      <c r="M161" s="140"/>
    </row>
    <row r="162" spans="2:13" s="6" customFormat="1" ht="14.45" customHeight="1" x14ac:dyDescent="0.15">
      <c r="L162" s="140"/>
      <c r="M162" s="140"/>
    </row>
    <row r="163" spans="2:13" s="6" customFormat="1" ht="14.45" customHeight="1" x14ac:dyDescent="0.15">
      <c r="L163" s="140"/>
      <c r="M163" s="140"/>
    </row>
    <row r="164" spans="2:13" s="6" customFormat="1" ht="14.45" customHeight="1" x14ac:dyDescent="0.15">
      <c r="L164" s="140"/>
      <c r="M164" s="140"/>
    </row>
    <row r="165" spans="2:13" s="6" customFormat="1" ht="14.45" customHeight="1" x14ac:dyDescent="0.15">
      <c r="L165" s="140"/>
      <c r="M165" s="140"/>
    </row>
    <row r="166" spans="2:13" s="6" customFormat="1" ht="14.45" customHeight="1" x14ac:dyDescent="0.15">
      <c r="L166" s="140"/>
      <c r="M166" s="140"/>
    </row>
    <row r="167" spans="2:13" s="6" customFormat="1" ht="14.45" customHeight="1" x14ac:dyDescent="0.15">
      <c r="L167" s="140"/>
      <c r="M167" s="140"/>
    </row>
    <row r="168" spans="2:13" s="6" customFormat="1" ht="14.45" customHeight="1" x14ac:dyDescent="0.15">
      <c r="L168" s="140"/>
      <c r="M168" s="140"/>
    </row>
    <row r="169" spans="2:13" s="6" customFormat="1" ht="14.45" customHeight="1" x14ac:dyDescent="0.15">
      <c r="L169" s="140"/>
      <c r="M169" s="140"/>
    </row>
    <row r="170" spans="2:13" s="6" customFormat="1" ht="14.45" customHeight="1" x14ac:dyDescent="0.15">
      <c r="L170" s="140"/>
      <c r="M170" s="140"/>
    </row>
    <row r="171" spans="2:13" s="6" customFormat="1" ht="14.45" customHeight="1" x14ac:dyDescent="0.15">
      <c r="L171" s="140"/>
      <c r="M171" s="140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0"/>
      <c r="M172" s="140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0"/>
      <c r="M173" s="140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0"/>
      <c r="M174" s="140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0"/>
      <c r="M175" s="140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0"/>
      <c r="M176" s="140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0"/>
      <c r="M177" s="140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0"/>
      <c r="M178" s="140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0"/>
      <c r="M179" s="140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0"/>
      <c r="M180" s="140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0"/>
      <c r="M181" s="140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0"/>
      <c r="M182" s="140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0"/>
      <c r="M183" s="140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0"/>
      <c r="M184" s="140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0"/>
      <c r="M185" s="140"/>
    </row>
    <row r="186" spans="2:13" s="6" customFormat="1" ht="14.45" customHeight="1" x14ac:dyDescent="0.15">
      <c r="L186" s="140"/>
      <c r="M186" s="140"/>
    </row>
    <row r="187" spans="2:13" s="6" customFormat="1" ht="14.45" customHeight="1" x14ac:dyDescent="0.15">
      <c r="L187" s="140"/>
      <c r="M187" s="140"/>
    </row>
    <row r="188" spans="2:13" s="6" customFormat="1" ht="14.45" customHeight="1" x14ac:dyDescent="0.15">
      <c r="L188" s="140"/>
      <c r="M188" s="140"/>
    </row>
    <row r="189" spans="2:13" s="6" customFormat="1" ht="14.45" customHeight="1" x14ac:dyDescent="0.15">
      <c r="L189" s="140"/>
      <c r="M189" s="140"/>
    </row>
    <row r="190" spans="2:13" s="6" customFormat="1" ht="14.45" customHeight="1" x14ac:dyDescent="0.15">
      <c r="L190" s="140"/>
      <c r="M190" s="140"/>
    </row>
    <row r="191" spans="2:13" s="6" customFormat="1" ht="14.45" customHeight="1" x14ac:dyDescent="0.15">
      <c r="L191" s="140"/>
      <c r="M191" s="140"/>
    </row>
    <row r="192" spans="2:13" s="6" customFormat="1" ht="14.45" customHeight="1" x14ac:dyDescent="0.15">
      <c r="L192" s="140"/>
      <c r="M192" s="140"/>
    </row>
    <row r="193" spans="2:13" s="6" customFormat="1" ht="14.45" customHeight="1" x14ac:dyDescent="0.15">
      <c r="L193" s="140"/>
      <c r="M193" s="140"/>
    </row>
    <row r="194" spans="2:13" s="6" customFormat="1" ht="14.45" customHeight="1" x14ac:dyDescent="0.15">
      <c r="L194" s="140"/>
      <c r="M194" s="140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0"/>
      <c r="M195" s="140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44"/>
      <c r="M196" s="144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42"/>
      <c r="M197" s="142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0"/>
      <c r="M200" s="140"/>
    </row>
    <row r="201" spans="2:13" s="6" customFormat="1" ht="13.5" customHeight="1" x14ac:dyDescent="0.15">
      <c r="L201" s="140"/>
      <c r="M201" s="140"/>
    </row>
    <row r="202" spans="2:13" s="6" customFormat="1" ht="13.5" customHeight="1" x14ac:dyDescent="0.15">
      <c r="L202" s="140"/>
      <c r="M202" s="140"/>
    </row>
    <row r="203" spans="2:13" s="6" customFormat="1" ht="13.5" customHeight="1" x14ac:dyDescent="0.15">
      <c r="L203" s="140"/>
      <c r="M203" s="140"/>
    </row>
    <row r="204" spans="2:13" s="6" customFormat="1" ht="13.5" customHeight="1" x14ac:dyDescent="0.15">
      <c r="L204" s="140"/>
      <c r="M204" s="140"/>
    </row>
    <row r="205" spans="2:13" s="6" customFormat="1" ht="13.5" customHeight="1" x14ac:dyDescent="0.15">
      <c r="L205" s="140"/>
      <c r="M205" s="140"/>
    </row>
    <row r="206" spans="2:13" s="6" customFormat="1" ht="13.5" customHeight="1" x14ac:dyDescent="0.15">
      <c r="L206" s="140"/>
      <c r="M206" s="140"/>
    </row>
    <row r="207" spans="2:13" s="6" customFormat="1" ht="13.5" customHeight="1" x14ac:dyDescent="0.15">
      <c r="L207" s="140"/>
      <c r="M207" s="140"/>
    </row>
    <row r="208" spans="2:13" s="6" customFormat="1" ht="13.5" customHeight="1" x14ac:dyDescent="0.15">
      <c r="L208" s="140"/>
      <c r="M208" s="140"/>
    </row>
    <row r="209" spans="1:13" s="6" customFormat="1" ht="13.5" customHeight="1" x14ac:dyDescent="0.15">
      <c r="L209" s="140"/>
      <c r="M209" s="140"/>
    </row>
    <row r="210" spans="1:13" s="6" customFormat="1" ht="13.5" customHeight="1" x14ac:dyDescent="0.15">
      <c r="L210" s="140"/>
      <c r="M210" s="140"/>
    </row>
    <row r="211" spans="1:13" s="6" customFormat="1" ht="13.5" customHeight="1" x14ac:dyDescent="0.15">
      <c r="L211" s="140"/>
      <c r="M211" s="140"/>
    </row>
    <row r="212" spans="1:13" s="6" customFormat="1" ht="13.5" customHeight="1" x14ac:dyDescent="0.15">
      <c r="A212" s="1"/>
      <c r="L212" s="140"/>
      <c r="M212" s="140"/>
    </row>
    <row r="213" spans="1:13" s="6" customFormat="1" ht="13.5" customHeight="1" x14ac:dyDescent="0.15">
      <c r="A213" s="1"/>
      <c r="G213" s="1"/>
      <c r="H213" s="1"/>
      <c r="L213" s="140"/>
      <c r="M213" s="140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0"/>
      <c r="M214" s="140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0"/>
      <c r="M215" s="140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0"/>
      <c r="M216" s="140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0"/>
      <c r="M217" s="140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0"/>
      <c r="M218" s="140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0"/>
      <c r="M219" s="140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0"/>
      <c r="M220" s="140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0"/>
      <c r="M221" s="140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0"/>
      <c r="M222" s="140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0"/>
      <c r="M223" s="140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0"/>
      <c r="M224" s="140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0"/>
      <c r="M225" s="140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0"/>
      <c r="M226" s="140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0"/>
      <c r="M227" s="140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0"/>
      <c r="M228" s="140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0"/>
      <c r="M229" s="140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0"/>
      <c r="M230" s="140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0"/>
      <c r="M231" s="140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0"/>
      <c r="M232" s="140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0"/>
      <c r="M233" s="140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0"/>
      <c r="M234" s="140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0"/>
      <c r="M235" s="140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0"/>
      <c r="M236" s="140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0"/>
      <c r="M237" s="140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0"/>
      <c r="M238" s="140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0"/>
      <c r="M239" s="140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0"/>
      <c r="M240" s="140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0"/>
      <c r="M241" s="140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0"/>
      <c r="M242" s="140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0"/>
      <c r="M243" s="140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0"/>
      <c r="M244" s="140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0"/>
      <c r="M245" s="140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0"/>
      <c r="M246" s="140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0"/>
      <c r="M247" s="140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0"/>
      <c r="M248" s="140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0"/>
      <c r="M249" s="140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0"/>
      <c r="M250" s="140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0"/>
      <c r="M251" s="140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0"/>
      <c r="M252" s="140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0"/>
      <c r="M253" s="140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0"/>
      <c r="M254" s="140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0"/>
      <c r="M255" s="140"/>
    </row>
    <row r="256" spans="1:13" ht="15" customHeight="1" x14ac:dyDescent="0.15">
      <c r="J256" s="35"/>
      <c r="K256" s="35"/>
      <c r="L256" s="145"/>
      <c r="M256" s="145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46"/>
      <c r="M258" s="146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46"/>
      <c r="M259" s="146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46"/>
      <c r="M260" s="146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46"/>
      <c r="M261" s="146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46"/>
      <c r="M262" s="146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46"/>
      <c r="M263" s="146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47"/>
      <c r="M264" s="147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47"/>
      <c r="M265" s="147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46"/>
      <c r="M266" s="146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46"/>
      <c r="M267" s="146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46"/>
      <c r="M268" s="146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47"/>
      <c r="M269" s="147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47"/>
      <c r="M270" s="147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47"/>
      <c r="M271" s="147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47"/>
      <c r="M272" s="147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47"/>
      <c r="M273" s="147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47"/>
      <c r="M274" s="147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47"/>
      <c r="M275" s="147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47"/>
      <c r="M276" s="147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47"/>
      <c r="M277" s="147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47"/>
      <c r="M278" s="147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47"/>
      <c r="M279" s="147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47"/>
      <c r="M280" s="147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47"/>
      <c r="M281" s="147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47"/>
      <c r="M282" s="147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47"/>
      <c r="M283" s="147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47"/>
      <c r="M284" s="147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47"/>
      <c r="M285" s="147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47"/>
      <c r="M286" s="147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47"/>
      <c r="M287" s="147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47"/>
      <c r="M288" s="147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47"/>
      <c r="M289" s="147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47"/>
      <c r="M290" s="147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47"/>
      <c r="M291" s="147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47"/>
      <c r="M292" s="147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47"/>
      <c r="M293" s="147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47"/>
      <c r="M294" s="147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47"/>
      <c r="M295" s="147"/>
    </row>
    <row r="296" spans="1:13" ht="18" customHeight="1" x14ac:dyDescent="0.15">
      <c r="J296" s="37"/>
      <c r="K296" s="37"/>
      <c r="L296" s="147"/>
      <c r="M296" s="147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4"/>
  <sheetViews>
    <sheetView showGridLines="0" view="pageBreakPreview" zoomScaleNormal="100" zoomScaleSheetLayoutView="100" workbookViewId="0">
      <selection activeCell="L28" sqref="L28:M28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167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9" t="s">
        <v>62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2"/>
      <c r="O2" s="12"/>
      <c r="P2" s="12"/>
    </row>
    <row r="3" spans="1:16" ht="14.1" customHeight="1" x14ac:dyDescent="0.2">
      <c r="A3" s="250" t="s">
        <v>179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2"/>
      <c r="O3" s="12"/>
      <c r="P3" s="12"/>
    </row>
    <row r="4" spans="1:16" ht="14.1" customHeight="1" x14ac:dyDescent="0.2">
      <c r="A4" s="252" t="s">
        <v>178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169</v>
      </c>
      <c r="N5" s="12"/>
      <c r="O5" s="12"/>
      <c r="P5" s="12"/>
    </row>
    <row r="6" spans="1:16" ht="15.75" customHeight="1" thickBot="1" x14ac:dyDescent="0.25">
      <c r="A6" s="253" t="s">
        <v>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5" t="s">
        <v>2</v>
      </c>
      <c r="M6" s="256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3">
        <f>L8+L23</f>
        <v>12106449881</v>
      </c>
      <c r="M7" s="244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3">
        <f>L9+L14+L19</f>
        <v>659029013</v>
      </c>
      <c r="M8" s="244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3">
        <f>SUM(L10:M13)</f>
        <v>332177899</v>
      </c>
      <c r="M9" s="244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7">
        <f>383556522-45437716-7856057-17531000</f>
        <v>312731749</v>
      </c>
      <c r="M10" s="248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7">
        <v>6996018</v>
      </c>
      <c r="M11" s="248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7">
        <v>12063132</v>
      </c>
      <c r="M12" s="248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7">
        <v>387000</v>
      </c>
      <c r="M13" s="248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7">
        <f>SUM(L15:M18)</f>
        <v>325690276</v>
      </c>
      <c r="M14" s="248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7">
        <v>93374025</v>
      </c>
      <c r="M15" s="248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7">
        <v>119344690</v>
      </c>
      <c r="M16" s="248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7">
        <v>112971561</v>
      </c>
      <c r="M17" s="248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7"/>
      <c r="M18" s="248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7">
        <f>SUM(L20:M22)</f>
        <v>1160838</v>
      </c>
      <c r="M19" s="248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7"/>
      <c r="M20" s="248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7"/>
      <c r="M21" s="248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7">
        <v>1160838</v>
      </c>
      <c r="M22" s="248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7">
        <f>SUM(L24:M27)</f>
        <v>11447420868</v>
      </c>
      <c r="M23" s="248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7">
        <v>246341478</v>
      </c>
      <c r="M24" s="248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7">
        <v>640000</v>
      </c>
      <c r="M25" s="248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7"/>
      <c r="M26" s="248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7">
        <f>10043973390-720000-10043973390+11218805390-17646000</f>
        <v>11200439390</v>
      </c>
      <c r="M27" s="248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7">
        <f>SUM(L29:M30)</f>
        <v>291937144</v>
      </c>
      <c r="M28" s="248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7">
        <v>176143204</v>
      </c>
      <c r="M29" s="248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7">
        <v>115793940</v>
      </c>
      <c r="M30" s="248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41">
        <f>L7-L28</f>
        <v>11814512737</v>
      </c>
      <c r="M31" s="242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3"/>
      <c r="M32" s="244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3"/>
      <c r="M33" s="244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3"/>
      <c r="M34" s="244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3"/>
      <c r="M35" s="244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3"/>
      <c r="M36" s="244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3"/>
      <c r="M37" s="244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3"/>
      <c r="M38" s="244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3"/>
      <c r="M39" s="244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45">
        <f>L31+L32-L38</f>
        <v>11814512737</v>
      </c>
      <c r="M41" s="246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79"/>
  <sheetViews>
    <sheetView showGridLines="0" view="pageBreakPreview" zoomScale="110" zoomScaleNormal="100" zoomScaleSheetLayoutView="110" workbookViewId="0">
      <selection activeCell="Q18" sqref="Q18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57" t="s">
        <v>170</v>
      </c>
      <c r="C1" s="157"/>
      <c r="D1" s="157"/>
      <c r="E1" s="157"/>
      <c r="F1" s="157"/>
      <c r="G1" s="157"/>
      <c r="H1" s="157"/>
      <c r="I1" s="157"/>
      <c r="J1" s="157"/>
      <c r="K1" s="157"/>
      <c r="L1" s="157" t="s">
        <v>109</v>
      </c>
      <c r="M1" s="157"/>
    </row>
    <row r="2" spans="1:13" ht="18" customHeight="1" x14ac:dyDescent="0.15">
      <c r="A2" s="79"/>
      <c r="B2" s="278" t="s">
        <v>110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9" customFormat="1" ht="15.95" customHeight="1" x14ac:dyDescent="0.15">
      <c r="B3" s="279" t="s">
        <v>176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s="9" customFormat="1" ht="15.95" customHeight="1" x14ac:dyDescent="0.15">
      <c r="B4" s="279" t="s">
        <v>177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s="10" customFormat="1" ht="17.25" customHeight="1" thickBot="1" x14ac:dyDescent="0.2">
      <c r="M5" s="158" t="s">
        <v>173</v>
      </c>
    </row>
    <row r="6" spans="1:13" s="10" customFormat="1" ht="14.45" customHeight="1" x14ac:dyDescent="0.15">
      <c r="B6" s="281" t="s">
        <v>1</v>
      </c>
      <c r="C6" s="282"/>
      <c r="D6" s="282"/>
      <c r="E6" s="282"/>
      <c r="F6" s="282"/>
      <c r="G6" s="282"/>
      <c r="H6" s="282"/>
      <c r="I6" s="283"/>
      <c r="J6" s="283"/>
      <c r="K6" s="284"/>
      <c r="L6" s="288" t="s">
        <v>2</v>
      </c>
      <c r="M6" s="289"/>
    </row>
    <row r="7" spans="1:13" s="10" customFormat="1" ht="14.45" customHeight="1" thickBot="1" x14ac:dyDescent="0.2">
      <c r="B7" s="285"/>
      <c r="C7" s="286"/>
      <c r="D7" s="286"/>
      <c r="E7" s="286"/>
      <c r="F7" s="286"/>
      <c r="G7" s="286"/>
      <c r="H7" s="286"/>
      <c r="I7" s="286"/>
      <c r="J7" s="286"/>
      <c r="K7" s="287"/>
      <c r="L7" s="290"/>
      <c r="M7" s="291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6"/>
      <c r="M8" s="277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3">
        <f>L10+L15</f>
        <v>10888057943</v>
      </c>
      <c r="M9" s="244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3">
        <f>SUM(L11:M14)</f>
        <v>597823075</v>
      </c>
      <c r="M10" s="244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3">
        <f>387000+383556522</f>
        <v>383943522</v>
      </c>
      <c r="M11" s="244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3">
        <v>213879553</v>
      </c>
      <c r="M12" s="244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3"/>
      <c r="M13" s="244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3"/>
      <c r="M14" s="244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3">
        <f>SUM(L16:M19)</f>
        <v>10290234868</v>
      </c>
      <c r="M15" s="244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3">
        <v>246341478</v>
      </c>
      <c r="M16" s="244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3">
        <v>640000</v>
      </c>
      <c r="M17" s="244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3"/>
      <c r="M18" s="244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47">
        <v>10043253390</v>
      </c>
      <c r="M19" s="248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3">
        <f>SUM(L21:M24)</f>
        <v>12207294093</v>
      </c>
      <c r="M20" s="244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3">
        <f>12013875576-99600627</f>
        <v>11914274949</v>
      </c>
      <c r="M21" s="244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3">
        <v>1082000</v>
      </c>
      <c r="M22" s="244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3">
        <v>176143204</v>
      </c>
      <c r="M23" s="244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3">
        <v>115793940</v>
      </c>
      <c r="M24" s="244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3"/>
      <c r="M25" s="244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3"/>
      <c r="M26" s="244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3"/>
      <c r="M27" s="244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3"/>
      <c r="M28" s="244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74">
        <f>L20-L9</f>
        <v>1319236150</v>
      </c>
      <c r="M29" s="275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3"/>
      <c r="M30" s="244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3">
        <f>SUM(L32:M36)</f>
        <v>1528595927</v>
      </c>
      <c r="M31" s="244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3">
        <v>215451687</v>
      </c>
      <c r="M32" s="244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3">
        <v>1313144240</v>
      </c>
      <c r="M33" s="244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3"/>
      <c r="M34" s="244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3"/>
      <c r="M35" s="244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3"/>
      <c r="M36" s="244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3">
        <f>SUM(L38:M42)</f>
        <v>407600000</v>
      </c>
      <c r="M37" s="244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3"/>
      <c r="M38" s="244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3">
        <v>407600000</v>
      </c>
      <c r="M39" s="244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3"/>
      <c r="M40" s="244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3"/>
      <c r="M41" s="244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3"/>
      <c r="M42" s="244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74">
        <f>L37-L31</f>
        <v>-1120995927</v>
      </c>
      <c r="M43" s="275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3"/>
      <c r="M44" s="244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3"/>
      <c r="M45" s="244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3"/>
      <c r="M46" s="244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3"/>
      <c r="M47" s="244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3"/>
      <c r="M48" s="244"/>
    </row>
    <row r="49" spans="2:13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3"/>
      <c r="M49" s="244"/>
    </row>
    <row r="50" spans="2:13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3"/>
      <c r="M50" s="244"/>
    </row>
    <row r="51" spans="2:13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41"/>
      <c r="M51" s="242"/>
    </row>
    <row r="52" spans="2:13" s="6" customFormat="1" ht="13.5" customHeight="1" x14ac:dyDescent="0.15">
      <c r="B52" s="269" t="s">
        <v>148</v>
      </c>
      <c r="C52" s="270"/>
      <c r="D52" s="270"/>
      <c r="E52" s="270"/>
      <c r="F52" s="270"/>
      <c r="G52" s="270"/>
      <c r="H52" s="270"/>
      <c r="I52" s="270"/>
      <c r="J52" s="270"/>
      <c r="K52" s="271"/>
      <c r="L52" s="272">
        <f>L29+L43+L51</f>
        <v>198240223</v>
      </c>
      <c r="M52" s="273"/>
    </row>
    <row r="53" spans="2:13" s="6" customFormat="1" ht="13.5" customHeight="1" thickBot="1" x14ac:dyDescent="0.2">
      <c r="B53" s="259" t="s">
        <v>149</v>
      </c>
      <c r="C53" s="260"/>
      <c r="D53" s="260"/>
      <c r="E53" s="260"/>
      <c r="F53" s="260"/>
      <c r="G53" s="260"/>
      <c r="H53" s="260"/>
      <c r="I53" s="260"/>
      <c r="J53" s="260"/>
      <c r="K53" s="261"/>
      <c r="L53" s="262">
        <v>432483777</v>
      </c>
      <c r="M53" s="263"/>
    </row>
    <row r="54" spans="2:13" s="6" customFormat="1" ht="13.5" customHeight="1" thickBot="1" x14ac:dyDescent="0.2">
      <c r="B54" s="264" t="s">
        <v>150</v>
      </c>
      <c r="C54" s="265"/>
      <c r="D54" s="265"/>
      <c r="E54" s="265"/>
      <c r="F54" s="265"/>
      <c r="G54" s="265"/>
      <c r="H54" s="265"/>
      <c r="I54" s="265"/>
      <c r="J54" s="265"/>
      <c r="K54" s="266"/>
      <c r="L54" s="267">
        <f>L52+L53</f>
        <v>630724000</v>
      </c>
      <c r="M54" s="268"/>
    </row>
    <row r="55" spans="2:13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59"/>
    </row>
    <row r="56" spans="2:13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60"/>
      <c r="M56" s="161"/>
    </row>
    <row r="57" spans="2:13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62"/>
      <c r="M57" s="163"/>
    </row>
    <row r="58" spans="2:13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64"/>
      <c r="M58" s="165"/>
    </row>
    <row r="59" spans="2:13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57">
        <v>630724000</v>
      </c>
      <c r="M59" s="258"/>
    </row>
    <row r="60" spans="2:13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3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3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3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3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2021-08-18T06:06:19Z</cp:lastPrinted>
  <dcterms:created xsi:type="dcterms:W3CDTF">2014-03-27T08:10:30Z</dcterms:created>
  <dcterms:modified xsi:type="dcterms:W3CDTF">2021-10-26T06:01:20Z</dcterms:modified>
</cp:coreProperties>
</file>